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ИНФО\Проекты\САЙТ\Материалы для сайта\Финмодели КСФ\"/>
    </mc:Choice>
  </mc:AlternateContent>
  <bookViews>
    <workbookView xWindow="0" yWindow="75" windowWidth="28755" windowHeight="12600" tabRatio="399"/>
  </bookViews>
  <sheets>
    <sheet name="Мясное животноводство" sheetId="5" r:id="rId1"/>
  </sheets>
  <calcPr calcId="152511"/>
</workbook>
</file>

<file path=xl/calcChain.xml><?xml version="1.0" encoding="utf-8"?>
<calcChain xmlns="http://schemas.openxmlformats.org/spreadsheetml/2006/main">
  <c r="G15" i="5" l="1"/>
  <c r="H15" i="5"/>
  <c r="I15" i="5"/>
  <c r="J15" i="5"/>
  <c r="K15" i="5"/>
  <c r="L15" i="5"/>
  <c r="M15" i="5"/>
  <c r="G17" i="5"/>
  <c r="H17" i="5"/>
  <c r="I17" i="5"/>
  <c r="J17" i="5"/>
  <c r="K17" i="5"/>
  <c r="L17" i="5"/>
  <c r="M17" i="5"/>
  <c r="G21" i="5"/>
  <c r="H21" i="5"/>
  <c r="I21" i="5"/>
  <c r="J21" i="5"/>
  <c r="K21" i="5"/>
  <c r="L21" i="5"/>
  <c r="M21" i="5"/>
  <c r="H24" i="5"/>
  <c r="J24" i="5"/>
  <c r="L24" i="5"/>
  <c r="G40" i="5"/>
  <c r="H40" i="5"/>
  <c r="I40" i="5"/>
  <c r="J40" i="5"/>
  <c r="K40" i="5"/>
  <c r="L40" i="5"/>
  <c r="M40" i="5"/>
  <c r="E36" i="5"/>
  <c r="F36" i="5"/>
  <c r="G36" i="5"/>
  <c r="G35" i="5" s="1"/>
  <c r="H36" i="5"/>
  <c r="H35" i="5" s="1"/>
  <c r="I36" i="5"/>
  <c r="I35" i="5" s="1"/>
  <c r="J36" i="5"/>
  <c r="J35" i="5" s="1"/>
  <c r="K36" i="5"/>
  <c r="K35" i="5" s="1"/>
  <c r="L36" i="5"/>
  <c r="L35" i="5" s="1"/>
  <c r="M36" i="5"/>
  <c r="M35" i="5" s="1"/>
  <c r="E37" i="5"/>
  <c r="F37" i="5"/>
  <c r="G37" i="5"/>
  <c r="H37" i="5"/>
  <c r="I37" i="5"/>
  <c r="J37" i="5"/>
  <c r="K37" i="5"/>
  <c r="L37" i="5"/>
  <c r="M37" i="5"/>
  <c r="D37" i="5"/>
  <c r="D36" i="5"/>
  <c r="E32" i="5"/>
  <c r="F32" i="5"/>
  <c r="G32" i="5"/>
  <c r="G31" i="5" s="1"/>
  <c r="H32" i="5"/>
  <c r="H31" i="5" s="1"/>
  <c r="I32" i="5"/>
  <c r="I31" i="5" s="1"/>
  <c r="J32" i="5"/>
  <c r="J31" i="5" s="1"/>
  <c r="K32" i="5"/>
  <c r="K31" i="5" s="1"/>
  <c r="L32" i="5"/>
  <c r="L31" i="5" s="1"/>
  <c r="M32" i="5"/>
  <c r="M31" i="5" s="1"/>
  <c r="E33" i="5"/>
  <c r="F33" i="5"/>
  <c r="G33" i="5"/>
  <c r="H33" i="5"/>
  <c r="I33" i="5"/>
  <c r="J33" i="5"/>
  <c r="K33" i="5"/>
  <c r="L33" i="5"/>
  <c r="M33" i="5"/>
  <c r="E34" i="5"/>
  <c r="F34" i="5"/>
  <c r="G34" i="5"/>
  <c r="H34" i="5"/>
  <c r="I34" i="5"/>
  <c r="J34" i="5"/>
  <c r="K34" i="5"/>
  <c r="L34" i="5"/>
  <c r="M34" i="5"/>
  <c r="D33" i="5"/>
  <c r="D34" i="5"/>
  <c r="D32" i="5"/>
  <c r="E28" i="5"/>
  <c r="F28" i="5"/>
  <c r="G28" i="5"/>
  <c r="G27" i="5" s="1"/>
  <c r="G26" i="5" s="1"/>
  <c r="H28" i="5"/>
  <c r="H27" i="5" s="1"/>
  <c r="H26" i="5" s="1"/>
  <c r="I28" i="5"/>
  <c r="I27" i="5" s="1"/>
  <c r="I26" i="5" s="1"/>
  <c r="J28" i="5"/>
  <c r="J27" i="5" s="1"/>
  <c r="J26" i="5" s="1"/>
  <c r="K28" i="5"/>
  <c r="K27" i="5" s="1"/>
  <c r="K26" i="5" s="1"/>
  <c r="L28" i="5"/>
  <c r="L27" i="5" s="1"/>
  <c r="L26" i="5" s="1"/>
  <c r="M28" i="5"/>
  <c r="M27" i="5" s="1"/>
  <c r="M26" i="5" s="1"/>
  <c r="E29" i="5"/>
  <c r="F29" i="5"/>
  <c r="G29" i="5"/>
  <c r="H29" i="5"/>
  <c r="I29" i="5"/>
  <c r="J29" i="5"/>
  <c r="K29" i="5"/>
  <c r="L29" i="5"/>
  <c r="M29" i="5"/>
  <c r="E30" i="5"/>
  <c r="F30" i="5"/>
  <c r="G30" i="5"/>
  <c r="H30" i="5"/>
  <c r="I30" i="5"/>
  <c r="J30" i="5"/>
  <c r="K30" i="5"/>
  <c r="L30" i="5"/>
  <c r="M30" i="5"/>
  <c r="D29" i="5"/>
  <c r="D30" i="5"/>
  <c r="D28" i="5"/>
  <c r="D35" i="5"/>
  <c r="E35" i="5"/>
  <c r="F35" i="5"/>
  <c r="C35" i="5"/>
  <c r="D31" i="5"/>
  <c r="E31" i="5"/>
  <c r="F31" i="5"/>
  <c r="E40" i="5"/>
  <c r="F40" i="5"/>
  <c r="E27" i="5"/>
  <c r="E26" i="5" s="1"/>
  <c r="F15" i="5"/>
  <c r="E15" i="5"/>
  <c r="D15" i="5"/>
  <c r="E21" i="5"/>
  <c r="F21" i="5"/>
  <c r="D21" i="5"/>
  <c r="E17" i="5"/>
  <c r="F17" i="5"/>
  <c r="F24" i="5" s="1"/>
  <c r="D17" i="5"/>
  <c r="F27" i="5" l="1"/>
  <c r="D24" i="5"/>
  <c r="E24" i="5"/>
  <c r="D27" i="5"/>
  <c r="M24" i="5"/>
  <c r="M16" i="5" s="1"/>
  <c r="M6" i="5" s="1"/>
  <c r="M5" i="5" s="1"/>
  <c r="M42" i="5" s="1"/>
  <c r="M43" i="5" s="1"/>
  <c r="K24" i="5"/>
  <c r="I24" i="5"/>
  <c r="I16" i="5" s="1"/>
  <c r="I6" i="5" s="1"/>
  <c r="I5" i="5" s="1"/>
  <c r="I42" i="5" s="1"/>
  <c r="I43" i="5" s="1"/>
  <c r="G24" i="5"/>
  <c r="L16" i="5"/>
  <c r="L6" i="5" s="1"/>
  <c r="L5" i="5" s="1"/>
  <c r="L42" i="5" s="1"/>
  <c r="L43" i="5" s="1"/>
  <c r="J16" i="5"/>
  <c r="J6" i="5" s="1"/>
  <c r="J5" i="5" s="1"/>
  <c r="J42" i="5" s="1"/>
  <c r="J43" i="5" s="1"/>
  <c r="H16" i="5"/>
  <c r="H6" i="5" s="1"/>
  <c r="H5" i="5" s="1"/>
  <c r="H42" i="5" s="1"/>
  <c r="H43" i="5" s="1"/>
  <c r="K16" i="5"/>
  <c r="K6" i="5" s="1"/>
  <c r="K5" i="5" s="1"/>
  <c r="K42" i="5" s="1"/>
  <c r="K43" i="5" s="1"/>
  <c r="G16" i="5"/>
  <c r="G6" i="5" s="1"/>
  <c r="G5" i="5" s="1"/>
  <c r="G42" i="5" s="1"/>
  <c r="G43" i="5" s="1"/>
  <c r="F26" i="5"/>
  <c r="D26" i="5"/>
  <c r="D40" i="5" l="1"/>
  <c r="C31" i="5" l="1"/>
  <c r="C27" i="5"/>
  <c r="C26" i="5" l="1"/>
  <c r="C41" i="5" s="1"/>
  <c r="D16" i="5" l="1"/>
  <c r="D6" i="5" s="1"/>
  <c r="D5" i="5" s="1"/>
  <c r="D42" i="5" s="1"/>
  <c r="D43" i="5" s="1"/>
  <c r="D45" i="5" s="1"/>
  <c r="F16" i="5"/>
  <c r="F6" i="5" s="1"/>
  <c r="F5" i="5" s="1"/>
  <c r="F42" i="5" s="1"/>
  <c r="F43" i="5" s="1"/>
  <c r="E16" i="5"/>
  <c r="E6" i="5" s="1"/>
  <c r="E5" i="5" s="1"/>
  <c r="E42" i="5" s="1"/>
  <c r="E43" i="5" s="1"/>
  <c r="E45" i="5" l="1"/>
  <c r="D46" i="5"/>
  <c r="E46" i="5" l="1"/>
  <c r="F45" i="5"/>
  <c r="F46" i="5" l="1"/>
  <c r="G45" i="5"/>
  <c r="H45" i="5" l="1"/>
  <c r="G46" i="5"/>
  <c r="H46" i="5" l="1"/>
  <c r="I45" i="5"/>
  <c r="J45" i="5" l="1"/>
  <c r="I46" i="5"/>
  <c r="K45" i="5" l="1"/>
  <c r="J46" i="5"/>
  <c r="L45" i="5" l="1"/>
  <c r="K46" i="5"/>
  <c r="M45" i="5" l="1"/>
  <c r="M46" i="5" s="1"/>
  <c r="L46" i="5"/>
</calcChain>
</file>

<file path=xl/sharedStrings.xml><?xml version="1.0" encoding="utf-8"?>
<sst xmlns="http://schemas.openxmlformats.org/spreadsheetml/2006/main" count="65" uniqueCount="56">
  <si>
    <t xml:space="preserve">1 год </t>
  </si>
  <si>
    <t>2 год</t>
  </si>
  <si>
    <t>3 год</t>
  </si>
  <si>
    <t>Расходы</t>
  </si>
  <si>
    <t>тыс.руб</t>
  </si>
  <si>
    <t>Аренда земельного участка</t>
  </si>
  <si>
    <t>Объем реализации продукции, (тонн)</t>
  </si>
  <si>
    <t>Цена реализованной тонны, т.р.</t>
  </si>
  <si>
    <t>Доход (выручка от реализации) т.р.</t>
  </si>
  <si>
    <t>Период</t>
  </si>
  <si>
    <t>Операционные расходы</t>
  </si>
  <si>
    <t>Инвестиционные расходы</t>
  </si>
  <si>
    <t>Прибыль до НО</t>
  </si>
  <si>
    <t>Обязательное страхование</t>
  </si>
  <si>
    <t>ЕСХН (6%)</t>
  </si>
  <si>
    <t>Корма</t>
  </si>
  <si>
    <t>Электроэнергия</t>
  </si>
  <si>
    <t>Здания, сооружения</t>
  </si>
  <si>
    <t>Техника, инвентарь</t>
  </si>
  <si>
    <t>Животные</t>
  </si>
  <si>
    <t>4 год</t>
  </si>
  <si>
    <t>5 год</t>
  </si>
  <si>
    <t>6 год</t>
  </si>
  <si>
    <t>Средства полученной поддержки АНО КСФ и МСХ ХК</t>
  </si>
  <si>
    <t>Стоимость ветеринарных обследований (535 руб 1 голова)</t>
  </si>
  <si>
    <t>Чистая прибыль (нарастающим итогом)</t>
  </si>
  <si>
    <t>Показатели из расчета на 50 голов маточного КРС</t>
  </si>
  <si>
    <t>Медикаменты</t>
  </si>
  <si>
    <t>Семя</t>
  </si>
  <si>
    <t>Расходы на топливо</t>
  </si>
  <si>
    <t>Рентабельность%</t>
  </si>
  <si>
    <t>Основной производственный персонал</t>
  </si>
  <si>
    <t>АУП</t>
  </si>
  <si>
    <t>Бухгалтер</t>
  </si>
  <si>
    <t>Юрисконсульт</t>
  </si>
  <si>
    <t xml:space="preserve">Налоги с ФОТ </t>
  </si>
  <si>
    <t>ФОТ, в том числе</t>
  </si>
  <si>
    <t>Прочие расходы</t>
  </si>
  <si>
    <t>Животноводческие помещения (навес, родильный зал, телятник)</t>
  </si>
  <si>
    <t>Цех по переработке сельскохозяйственной продукции (обвалочный цех)</t>
  </si>
  <si>
    <t>Убойный пункт</t>
  </si>
  <si>
    <t>Грузовик</t>
  </si>
  <si>
    <t>Трактор МТЗ</t>
  </si>
  <si>
    <t>Кормосмеситель</t>
  </si>
  <si>
    <t>Нетель 50 голов (8 мес)</t>
  </si>
  <si>
    <t>Молодняк на доращивании 50 голов (8 мес.)</t>
  </si>
  <si>
    <t>Ремонт и обслуживание техники</t>
  </si>
  <si>
    <t>Страхование животных (тариф 8% от стоимости животного)</t>
  </si>
  <si>
    <t>7 год</t>
  </si>
  <si>
    <t>8 год</t>
  </si>
  <si>
    <t>9 год</t>
  </si>
  <si>
    <t>10 год</t>
  </si>
  <si>
    <t>Ветврач (1 )</t>
  </si>
  <si>
    <t>Разнорабочий (3 )</t>
  </si>
  <si>
    <t>Зоотехник (1)</t>
  </si>
  <si>
    <t>Инвестиции в проекте окупятся через 10 лет!!!!!??????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</si>
</sst>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/>
    <xf numFmtId="0" fontId="0" fillId="0" borderId="5" xfId="0" applyFill="1" applyBorder="1" applyAlignment="1">
      <alignment horizontal="left" wrapText="1" indent="1"/>
    </xf>
    <xf numFmtId="164" fontId="1" fillId="0" borderId="3" xfId="0" applyNumberFormat="1" applyFon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Fill="1" applyBorder="1" applyAlignment="1">
      <alignment horizontal="left" wrapText="1" indent="1"/>
    </xf>
    <xf numFmtId="0" fontId="0" fillId="0" borderId="3" xfId="0" applyFill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8"/>
  <sheetViews>
    <sheetView tabSelected="1" workbookViewId="0">
      <selection activeCell="B20" sqref="B20:C20"/>
    </sheetView>
  </sheetViews>
  <sheetFormatPr defaultRowHeight="15" x14ac:dyDescent="0.25"/>
  <cols>
    <col min="1" max="1" width="3.7109375" customWidth="1"/>
    <col min="2" max="2" width="51.140625" customWidth="1"/>
    <col min="3" max="3" width="12.140625" customWidth="1"/>
    <col min="4" max="4" width="12.5703125" customWidth="1"/>
    <col min="5" max="5" width="12.42578125" customWidth="1"/>
    <col min="6" max="6" width="12.140625" customWidth="1"/>
  </cols>
  <sheetData>
    <row r="3" spans="2:13" x14ac:dyDescent="0.25">
      <c r="B3" s="20" t="s">
        <v>9</v>
      </c>
      <c r="C3" s="21"/>
      <c r="D3" s="4" t="s">
        <v>0</v>
      </c>
      <c r="E3" s="4" t="s">
        <v>1</v>
      </c>
      <c r="F3" s="4" t="s">
        <v>2</v>
      </c>
      <c r="G3" s="4" t="s">
        <v>20</v>
      </c>
      <c r="H3" s="4" t="s">
        <v>21</v>
      </c>
      <c r="I3" s="4" t="s">
        <v>22</v>
      </c>
      <c r="J3" s="4" t="s">
        <v>48</v>
      </c>
      <c r="K3" s="4" t="s">
        <v>49</v>
      </c>
      <c r="L3" s="4" t="s">
        <v>50</v>
      </c>
      <c r="M3" s="4" t="s">
        <v>51</v>
      </c>
    </row>
    <row r="4" spans="2:13" x14ac:dyDescent="0.25">
      <c r="B4" s="20" t="s">
        <v>26</v>
      </c>
      <c r="C4" s="21"/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  <c r="L4" s="3" t="s">
        <v>4</v>
      </c>
      <c r="M4" s="3" t="s">
        <v>4</v>
      </c>
    </row>
    <row r="5" spans="2:13" x14ac:dyDescent="0.25">
      <c r="B5" s="20" t="s">
        <v>3</v>
      </c>
      <c r="C5" s="21"/>
      <c r="D5" s="1">
        <f>D6+D26</f>
        <v>9069.312077999999</v>
      </c>
      <c r="E5" s="1">
        <f t="shared" ref="E5:F5" si="0">E6+E26</f>
        <v>10299.657078</v>
      </c>
      <c r="F5" s="1">
        <f t="shared" si="0"/>
        <v>8460.4570779999995</v>
      </c>
      <c r="G5" s="1">
        <f t="shared" ref="G5" si="1">G6+G26</f>
        <v>8460.4570779999995</v>
      </c>
      <c r="H5" s="1">
        <f t="shared" ref="H5" si="2">H6+H26</f>
        <v>8460.4570779999995</v>
      </c>
      <c r="I5" s="1">
        <f t="shared" ref="I5" si="3">I6+I26</f>
        <v>8460.4570779999995</v>
      </c>
      <c r="J5" s="1">
        <f t="shared" ref="J5" si="4">J6+J26</f>
        <v>8460.4570779999995</v>
      </c>
      <c r="K5" s="1">
        <f t="shared" ref="K5" si="5">K6+K26</f>
        <v>8460.4570779999995</v>
      </c>
      <c r="L5" s="1">
        <f t="shared" ref="L5" si="6">L6+L26</f>
        <v>8460.4570779999995</v>
      </c>
      <c r="M5" s="1">
        <f t="shared" ref="M5" si="7">M6+M26</f>
        <v>8460.4570779999995</v>
      </c>
    </row>
    <row r="6" spans="2:13" x14ac:dyDescent="0.25">
      <c r="B6" s="24" t="s">
        <v>10</v>
      </c>
      <c r="C6" s="25"/>
      <c r="D6" s="1">
        <f>SUM(D7:D16)+D25</f>
        <v>6874.3120779999999</v>
      </c>
      <c r="E6" s="1">
        <f t="shared" ref="E6:F6" si="8">SUM(E7:E16)+E25</f>
        <v>8104.6570780000002</v>
      </c>
      <c r="F6" s="1">
        <f t="shared" si="8"/>
        <v>6265.4570780000004</v>
      </c>
      <c r="G6" s="1">
        <f t="shared" ref="G6" si="9">SUM(G7:G16)+G25</f>
        <v>6265.4570780000004</v>
      </c>
      <c r="H6" s="1">
        <f t="shared" ref="H6" si="10">SUM(H7:H16)+H25</f>
        <v>6265.4570780000004</v>
      </c>
      <c r="I6" s="1">
        <f t="shared" ref="I6" si="11">SUM(I7:I16)+I25</f>
        <v>6265.4570780000004</v>
      </c>
      <c r="J6" s="1">
        <f t="shared" ref="J6" si="12">SUM(J7:J16)+J25</f>
        <v>6265.4570780000004</v>
      </c>
      <c r="K6" s="1">
        <f t="shared" ref="K6" si="13">SUM(K7:K16)+K25</f>
        <v>6265.4570780000004</v>
      </c>
      <c r="L6" s="1">
        <f t="shared" ref="L6" si="14">SUM(L7:L16)+L25</f>
        <v>6265.4570780000004</v>
      </c>
      <c r="M6" s="1">
        <f t="shared" ref="M6" si="15">SUM(M7:M16)+M25</f>
        <v>6265.4570780000004</v>
      </c>
    </row>
    <row r="7" spans="2:13" x14ac:dyDescent="0.25">
      <c r="B7" s="26" t="s">
        <v>15</v>
      </c>
      <c r="C7" s="27"/>
      <c r="D7" s="2">
        <v>2520</v>
      </c>
      <c r="E7" s="2">
        <v>4309.2</v>
      </c>
      <c r="F7" s="2">
        <v>2410</v>
      </c>
      <c r="G7" s="2">
        <v>2410</v>
      </c>
      <c r="H7" s="2">
        <v>2410</v>
      </c>
      <c r="I7" s="2">
        <v>2410</v>
      </c>
      <c r="J7" s="2">
        <v>2410</v>
      </c>
      <c r="K7" s="2">
        <v>2410</v>
      </c>
      <c r="L7" s="2">
        <v>2410</v>
      </c>
      <c r="M7" s="2">
        <v>2410</v>
      </c>
    </row>
    <row r="8" spans="2:13" x14ac:dyDescent="0.25">
      <c r="B8" s="26" t="s">
        <v>27</v>
      </c>
      <c r="C8" s="27"/>
      <c r="D8" s="2">
        <v>120</v>
      </c>
      <c r="E8" s="2">
        <v>160</v>
      </c>
      <c r="F8" s="2">
        <v>180</v>
      </c>
      <c r="G8" s="2">
        <v>180</v>
      </c>
      <c r="H8" s="2">
        <v>180</v>
      </c>
      <c r="I8" s="2">
        <v>180</v>
      </c>
      <c r="J8" s="2">
        <v>180</v>
      </c>
      <c r="K8" s="2">
        <v>180</v>
      </c>
      <c r="L8" s="2">
        <v>180</v>
      </c>
      <c r="M8" s="2">
        <v>180</v>
      </c>
    </row>
    <row r="9" spans="2:13" x14ac:dyDescent="0.25">
      <c r="B9" s="26" t="s">
        <v>28</v>
      </c>
      <c r="C9" s="27"/>
      <c r="D9" s="2">
        <v>4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</row>
    <row r="10" spans="2:13" x14ac:dyDescent="0.25">
      <c r="B10" s="26" t="s">
        <v>16</v>
      </c>
      <c r="C10" s="27"/>
      <c r="D10" s="2">
        <v>180</v>
      </c>
      <c r="E10" s="2">
        <v>180</v>
      </c>
      <c r="F10" s="2">
        <v>180</v>
      </c>
      <c r="G10" s="2">
        <v>180</v>
      </c>
      <c r="H10" s="2">
        <v>180</v>
      </c>
      <c r="I10" s="2">
        <v>180</v>
      </c>
      <c r="J10" s="2">
        <v>180</v>
      </c>
      <c r="K10" s="2">
        <v>180</v>
      </c>
      <c r="L10" s="2">
        <v>180</v>
      </c>
      <c r="M10" s="2">
        <v>180</v>
      </c>
    </row>
    <row r="11" spans="2:13" x14ac:dyDescent="0.25">
      <c r="B11" s="26" t="s">
        <v>29</v>
      </c>
      <c r="C11" s="27"/>
      <c r="D11" s="2">
        <v>1090</v>
      </c>
      <c r="E11" s="2">
        <v>460</v>
      </c>
      <c r="F11" s="2">
        <v>500</v>
      </c>
      <c r="G11" s="2">
        <v>500</v>
      </c>
      <c r="H11" s="2">
        <v>500</v>
      </c>
      <c r="I11" s="2">
        <v>500</v>
      </c>
      <c r="J11" s="2">
        <v>500</v>
      </c>
      <c r="K11" s="2">
        <v>500</v>
      </c>
      <c r="L11" s="2">
        <v>500</v>
      </c>
      <c r="M11" s="2">
        <v>500</v>
      </c>
    </row>
    <row r="12" spans="2:13" x14ac:dyDescent="0.25">
      <c r="B12" s="26" t="s">
        <v>46</v>
      </c>
      <c r="C12" s="27"/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2">
        <v>100</v>
      </c>
      <c r="M12" s="2">
        <v>100</v>
      </c>
    </row>
    <row r="13" spans="2:13" x14ac:dyDescent="0.25">
      <c r="B13" s="26" t="s">
        <v>5</v>
      </c>
      <c r="C13" s="27"/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</row>
    <row r="14" spans="2:13" x14ac:dyDescent="0.25">
      <c r="B14" s="18" t="s">
        <v>47</v>
      </c>
      <c r="C14" s="19"/>
      <c r="D14" s="2">
        <v>764</v>
      </c>
      <c r="E14" s="2">
        <v>764</v>
      </c>
      <c r="F14" s="2">
        <v>764</v>
      </c>
      <c r="G14" s="2">
        <v>764</v>
      </c>
      <c r="H14" s="2">
        <v>764</v>
      </c>
      <c r="I14" s="2">
        <v>764</v>
      </c>
      <c r="J14" s="2">
        <v>764</v>
      </c>
      <c r="K14" s="2">
        <v>764</v>
      </c>
      <c r="L14" s="2">
        <v>764</v>
      </c>
      <c r="M14" s="2">
        <v>764</v>
      </c>
    </row>
    <row r="15" spans="2:13" x14ac:dyDescent="0.25">
      <c r="B15" s="18" t="s">
        <v>24</v>
      </c>
      <c r="C15" s="19"/>
      <c r="D15" s="2">
        <f>25*0.535</f>
        <v>13.375</v>
      </c>
      <c r="E15" s="2">
        <f>72*0.535</f>
        <v>38.520000000000003</v>
      </c>
      <c r="F15" s="2">
        <f>72*0.535</f>
        <v>38.520000000000003</v>
      </c>
      <c r="G15" s="2">
        <f t="shared" ref="G15:M15" si="16">72*0.535</f>
        <v>38.520000000000003</v>
      </c>
      <c r="H15" s="2">
        <f t="shared" si="16"/>
        <v>38.520000000000003</v>
      </c>
      <c r="I15" s="2">
        <f t="shared" si="16"/>
        <v>38.520000000000003</v>
      </c>
      <c r="J15" s="2">
        <f t="shared" si="16"/>
        <v>38.520000000000003</v>
      </c>
      <c r="K15" s="2">
        <f t="shared" si="16"/>
        <v>38.520000000000003</v>
      </c>
      <c r="L15" s="2">
        <f t="shared" si="16"/>
        <v>38.520000000000003</v>
      </c>
      <c r="M15" s="2">
        <f t="shared" si="16"/>
        <v>38.520000000000003</v>
      </c>
    </row>
    <row r="16" spans="2:13" x14ac:dyDescent="0.25">
      <c r="B16" s="26" t="s">
        <v>36</v>
      </c>
      <c r="C16" s="27"/>
      <c r="D16" s="2">
        <f>D17+D21+D24</f>
        <v>1979.9370779999999</v>
      </c>
      <c r="E16" s="2">
        <f t="shared" ref="E16:F16" si="17">E17+E21+E24</f>
        <v>1979.9370779999999</v>
      </c>
      <c r="F16" s="2">
        <f t="shared" si="17"/>
        <v>1979.9370779999999</v>
      </c>
      <c r="G16" s="2">
        <f t="shared" ref="G16" si="18">G17+G21+G24</f>
        <v>1979.9370779999999</v>
      </c>
      <c r="H16" s="2">
        <f t="shared" ref="H16" si="19">H17+H21+H24</f>
        <v>1979.9370779999999</v>
      </c>
      <c r="I16" s="2">
        <f t="shared" ref="I16" si="20">I17+I21+I24</f>
        <v>1979.9370779999999</v>
      </c>
      <c r="J16" s="2">
        <f t="shared" ref="J16" si="21">J17+J21+J24</f>
        <v>1979.9370779999999</v>
      </c>
      <c r="K16" s="2">
        <f t="shared" ref="K16" si="22">K17+K21+K24</f>
        <v>1979.9370779999999</v>
      </c>
      <c r="L16" s="2">
        <f t="shared" ref="L16" si="23">L17+L21+L24</f>
        <v>1979.9370779999999</v>
      </c>
      <c r="M16" s="2">
        <f t="shared" ref="M16" si="24">M17+M21+M24</f>
        <v>1979.9370779999999</v>
      </c>
    </row>
    <row r="17" spans="2:13" x14ac:dyDescent="0.25">
      <c r="B17" s="22" t="s">
        <v>31</v>
      </c>
      <c r="C17" s="23"/>
      <c r="D17" s="15">
        <f>SUM(D18:D20)</f>
        <v>1448.6889999999999</v>
      </c>
      <c r="E17" s="15">
        <f t="shared" ref="E17:F17" si="25">SUM(E18:E20)</f>
        <v>1448.6889999999999</v>
      </c>
      <c r="F17" s="15">
        <f t="shared" si="25"/>
        <v>1448.6889999999999</v>
      </c>
      <c r="G17" s="15">
        <f t="shared" ref="G17" si="26">SUM(G18:G20)</f>
        <v>1448.6889999999999</v>
      </c>
      <c r="H17" s="15">
        <f t="shared" ref="H17" si="27">SUM(H18:H20)</f>
        <v>1448.6889999999999</v>
      </c>
      <c r="I17" s="15">
        <f t="shared" ref="I17" si="28">SUM(I18:I20)</f>
        <v>1448.6889999999999</v>
      </c>
      <c r="J17" s="15">
        <f t="shared" ref="J17" si="29">SUM(J18:J20)</f>
        <v>1448.6889999999999</v>
      </c>
      <c r="K17" s="15">
        <f t="shared" ref="K17" si="30">SUM(K18:K20)</f>
        <v>1448.6889999999999</v>
      </c>
      <c r="L17" s="15">
        <f t="shared" ref="L17" si="31">SUM(L18:L20)</f>
        <v>1448.6889999999999</v>
      </c>
      <c r="M17" s="15">
        <f t="shared" ref="M17" si="32">SUM(M18:M20)</f>
        <v>1448.6889999999999</v>
      </c>
    </row>
    <row r="18" spans="2:13" x14ac:dyDescent="0.25">
      <c r="B18" s="18" t="s">
        <v>52</v>
      </c>
      <c r="C18" s="19"/>
      <c r="D18" s="2">
        <v>414</v>
      </c>
      <c r="E18" s="2">
        <v>414</v>
      </c>
      <c r="F18" s="2">
        <v>414</v>
      </c>
      <c r="G18" s="2">
        <v>414</v>
      </c>
      <c r="H18" s="2">
        <v>414</v>
      </c>
      <c r="I18" s="2">
        <v>414</v>
      </c>
      <c r="J18" s="2">
        <v>414</v>
      </c>
      <c r="K18" s="2">
        <v>414</v>
      </c>
      <c r="L18" s="2">
        <v>414</v>
      </c>
      <c r="M18" s="2">
        <v>414</v>
      </c>
    </row>
    <row r="19" spans="2:13" x14ac:dyDescent="0.25">
      <c r="B19" s="18" t="s">
        <v>54</v>
      </c>
      <c r="C19" s="19"/>
      <c r="D19" s="2">
        <v>414</v>
      </c>
      <c r="E19" s="2">
        <v>414</v>
      </c>
      <c r="F19" s="2">
        <v>414</v>
      </c>
      <c r="G19" s="2">
        <v>414</v>
      </c>
      <c r="H19" s="2">
        <v>414</v>
      </c>
      <c r="I19" s="2">
        <v>414</v>
      </c>
      <c r="J19" s="2">
        <v>414</v>
      </c>
      <c r="K19" s="2">
        <v>414</v>
      </c>
      <c r="L19" s="2">
        <v>414</v>
      </c>
      <c r="M19" s="2">
        <v>414</v>
      </c>
    </row>
    <row r="20" spans="2:13" x14ac:dyDescent="0.25">
      <c r="B20" s="18" t="s">
        <v>53</v>
      </c>
      <c r="C20" s="19"/>
      <c r="D20" s="2">
        <v>620.68899999999996</v>
      </c>
      <c r="E20" s="2">
        <v>620.68899999999996</v>
      </c>
      <c r="F20" s="2">
        <v>620.68899999999996</v>
      </c>
      <c r="G20" s="2">
        <v>620.68899999999996</v>
      </c>
      <c r="H20" s="2">
        <v>620.68899999999996</v>
      </c>
      <c r="I20" s="2">
        <v>620.68899999999996</v>
      </c>
      <c r="J20" s="2">
        <v>620.68899999999996</v>
      </c>
      <c r="K20" s="2">
        <v>620.68899999999996</v>
      </c>
      <c r="L20" s="2">
        <v>620.68899999999996</v>
      </c>
      <c r="M20" s="2">
        <v>620.68899999999996</v>
      </c>
    </row>
    <row r="21" spans="2:13" x14ac:dyDescent="0.25">
      <c r="B21" s="22" t="s">
        <v>32</v>
      </c>
      <c r="C21" s="23"/>
      <c r="D21" s="15">
        <f>SUM(D22:D23)</f>
        <v>72</v>
      </c>
      <c r="E21" s="15">
        <f t="shared" ref="E21:F21" si="33">SUM(E22:E23)</f>
        <v>72</v>
      </c>
      <c r="F21" s="15">
        <f t="shared" si="33"/>
        <v>72</v>
      </c>
      <c r="G21" s="15">
        <f t="shared" ref="G21" si="34">SUM(G22:G23)</f>
        <v>72</v>
      </c>
      <c r="H21" s="15">
        <f t="shared" ref="H21" si="35">SUM(H22:H23)</f>
        <v>72</v>
      </c>
      <c r="I21" s="15">
        <f t="shared" ref="I21" si="36">SUM(I22:I23)</f>
        <v>72</v>
      </c>
      <c r="J21" s="15">
        <f t="shared" ref="J21" si="37">SUM(J22:J23)</f>
        <v>72</v>
      </c>
      <c r="K21" s="15">
        <f t="shared" ref="K21" si="38">SUM(K22:K23)</f>
        <v>72</v>
      </c>
      <c r="L21" s="15">
        <f t="shared" ref="L21" si="39">SUM(L22:L23)</f>
        <v>72</v>
      </c>
      <c r="M21" s="15">
        <f t="shared" ref="M21" si="40">SUM(M22:M23)</f>
        <v>72</v>
      </c>
    </row>
    <row r="22" spans="2:13" x14ac:dyDescent="0.25">
      <c r="B22" s="18" t="s">
        <v>33</v>
      </c>
      <c r="C22" s="19"/>
      <c r="D22" s="2">
        <v>36</v>
      </c>
      <c r="E22" s="2">
        <v>36</v>
      </c>
      <c r="F22" s="2">
        <v>36</v>
      </c>
      <c r="G22" s="2">
        <v>36</v>
      </c>
      <c r="H22" s="2">
        <v>36</v>
      </c>
      <c r="I22" s="2">
        <v>36</v>
      </c>
      <c r="J22" s="2">
        <v>36</v>
      </c>
      <c r="K22" s="2">
        <v>36</v>
      </c>
      <c r="L22" s="2">
        <v>36</v>
      </c>
      <c r="M22" s="2">
        <v>36</v>
      </c>
    </row>
    <row r="23" spans="2:13" x14ac:dyDescent="0.25">
      <c r="B23" s="18" t="s">
        <v>34</v>
      </c>
      <c r="C23" s="19"/>
      <c r="D23" s="2">
        <v>36</v>
      </c>
      <c r="E23" s="2">
        <v>36</v>
      </c>
      <c r="F23" s="2">
        <v>36</v>
      </c>
      <c r="G23" s="2">
        <v>36</v>
      </c>
      <c r="H23" s="2">
        <v>36</v>
      </c>
      <c r="I23" s="2">
        <v>36</v>
      </c>
      <c r="J23" s="2">
        <v>36</v>
      </c>
      <c r="K23" s="2">
        <v>36</v>
      </c>
      <c r="L23" s="2">
        <v>36</v>
      </c>
      <c r="M23" s="2">
        <v>36</v>
      </c>
    </row>
    <row r="24" spans="2:13" x14ac:dyDescent="0.25">
      <c r="B24" s="22" t="s">
        <v>35</v>
      </c>
      <c r="C24" s="23"/>
      <c r="D24" s="15">
        <f>(D17+D21)*30.2%</f>
        <v>459.24807799999996</v>
      </c>
      <c r="E24" s="15">
        <f t="shared" ref="E24:F24" si="41">(E17+E21)*30.2%</f>
        <v>459.24807799999996</v>
      </c>
      <c r="F24" s="15">
        <f t="shared" si="41"/>
        <v>459.24807799999996</v>
      </c>
      <c r="G24" s="15">
        <f t="shared" ref="G24:M24" si="42">(G17+G21)*30.2%</f>
        <v>459.24807799999996</v>
      </c>
      <c r="H24" s="15">
        <f t="shared" si="42"/>
        <v>459.24807799999996</v>
      </c>
      <c r="I24" s="15">
        <f t="shared" si="42"/>
        <v>459.24807799999996</v>
      </c>
      <c r="J24" s="15">
        <f t="shared" si="42"/>
        <v>459.24807799999996</v>
      </c>
      <c r="K24" s="15">
        <f t="shared" si="42"/>
        <v>459.24807799999996</v>
      </c>
      <c r="L24" s="15">
        <f t="shared" si="42"/>
        <v>459.24807799999996</v>
      </c>
      <c r="M24" s="15">
        <f t="shared" si="42"/>
        <v>459.24807799999996</v>
      </c>
    </row>
    <row r="25" spans="2:13" x14ac:dyDescent="0.25">
      <c r="B25" s="18" t="s">
        <v>37</v>
      </c>
      <c r="C25" s="19"/>
      <c r="D25" s="6">
        <v>100</v>
      </c>
      <c r="E25" s="6">
        <v>100</v>
      </c>
      <c r="F25" s="6">
        <v>100</v>
      </c>
      <c r="G25" s="6">
        <v>100</v>
      </c>
      <c r="H25" s="6">
        <v>100</v>
      </c>
      <c r="I25" s="6">
        <v>100</v>
      </c>
      <c r="J25" s="6">
        <v>100</v>
      </c>
      <c r="K25" s="6">
        <v>100</v>
      </c>
      <c r="L25" s="6">
        <v>100</v>
      </c>
      <c r="M25" s="6">
        <v>100</v>
      </c>
    </row>
    <row r="26" spans="2:13" x14ac:dyDescent="0.25">
      <c r="B26" s="8" t="s">
        <v>11</v>
      </c>
      <c r="C26" s="11">
        <f>C27+C31+C35</f>
        <v>21950</v>
      </c>
      <c r="D26" s="1">
        <f t="shared" ref="D26:F26" si="43">D27+D31+D35</f>
        <v>2195</v>
      </c>
      <c r="E26" s="1">
        <f t="shared" si="43"/>
        <v>2195</v>
      </c>
      <c r="F26" s="1">
        <f t="shared" si="43"/>
        <v>2195</v>
      </c>
      <c r="G26" s="1">
        <f t="shared" ref="G26" si="44">G27+G31+G35</f>
        <v>2195</v>
      </c>
      <c r="H26" s="1">
        <f t="shared" ref="H26" si="45">H27+H31+H35</f>
        <v>2195</v>
      </c>
      <c r="I26" s="1">
        <f t="shared" ref="I26" si="46">I27+I31+I35</f>
        <v>2195</v>
      </c>
      <c r="J26" s="1">
        <f t="shared" ref="J26" si="47">J27+J31+J35</f>
        <v>2195</v>
      </c>
      <c r="K26" s="1">
        <f t="shared" ref="K26" si="48">K27+K31+K35</f>
        <v>2195</v>
      </c>
      <c r="L26" s="1">
        <f t="shared" ref="L26" si="49">L27+L31+L35</f>
        <v>2195</v>
      </c>
      <c r="M26" s="1">
        <f t="shared" ref="M26" si="50">M27+M31+M35</f>
        <v>2195</v>
      </c>
    </row>
    <row r="27" spans="2:13" x14ac:dyDescent="0.25">
      <c r="B27" s="9" t="s">
        <v>17</v>
      </c>
      <c r="C27" s="11">
        <f>SUM(C28:C30)</f>
        <v>7900</v>
      </c>
      <c r="D27" s="1">
        <f>SUM(D28:D30)</f>
        <v>790</v>
      </c>
      <c r="E27" s="1">
        <f t="shared" ref="E27:F27" si="51">SUM(E28:E30)</f>
        <v>790</v>
      </c>
      <c r="F27" s="1">
        <f t="shared" si="51"/>
        <v>790</v>
      </c>
      <c r="G27" s="1">
        <f t="shared" ref="G27" si="52">SUM(G28:G30)</f>
        <v>790</v>
      </c>
      <c r="H27" s="1">
        <f t="shared" ref="H27" si="53">SUM(H28:H30)</f>
        <v>790</v>
      </c>
      <c r="I27" s="1">
        <f t="shared" ref="I27" si="54">SUM(I28:I30)</f>
        <v>790</v>
      </c>
      <c r="J27" s="1">
        <f t="shared" ref="J27" si="55">SUM(J28:J30)</f>
        <v>790</v>
      </c>
      <c r="K27" s="1">
        <f t="shared" ref="K27" si="56">SUM(K28:K30)</f>
        <v>790</v>
      </c>
      <c r="L27" s="1">
        <f t="shared" ref="L27" si="57">SUM(L28:L30)</f>
        <v>790</v>
      </c>
      <c r="M27" s="1">
        <f t="shared" ref="M27" si="58">SUM(M28:M30)</f>
        <v>790</v>
      </c>
    </row>
    <row r="28" spans="2:13" ht="30" x14ac:dyDescent="0.25">
      <c r="B28" s="10" t="s">
        <v>38</v>
      </c>
      <c r="C28" s="12">
        <v>4500</v>
      </c>
      <c r="D28" s="2">
        <f>$C28/10</f>
        <v>450</v>
      </c>
      <c r="E28" s="2">
        <f t="shared" ref="E28:M28" si="59">$C28/10</f>
        <v>450</v>
      </c>
      <c r="F28" s="2">
        <f t="shared" si="59"/>
        <v>450</v>
      </c>
      <c r="G28" s="2">
        <f t="shared" si="59"/>
        <v>450</v>
      </c>
      <c r="H28" s="2">
        <f t="shared" si="59"/>
        <v>450</v>
      </c>
      <c r="I28" s="2">
        <f t="shared" si="59"/>
        <v>450</v>
      </c>
      <c r="J28" s="2">
        <f t="shared" si="59"/>
        <v>450</v>
      </c>
      <c r="K28" s="2">
        <f t="shared" si="59"/>
        <v>450</v>
      </c>
      <c r="L28" s="2">
        <f t="shared" si="59"/>
        <v>450</v>
      </c>
      <c r="M28" s="2">
        <f t="shared" si="59"/>
        <v>450</v>
      </c>
    </row>
    <row r="29" spans="2:13" ht="30" x14ac:dyDescent="0.25">
      <c r="B29" s="10" t="s">
        <v>39</v>
      </c>
      <c r="C29" s="12">
        <v>1900</v>
      </c>
      <c r="D29" s="2">
        <f t="shared" ref="D29:M30" si="60">$C29/10</f>
        <v>190</v>
      </c>
      <c r="E29" s="2">
        <f t="shared" si="60"/>
        <v>190</v>
      </c>
      <c r="F29" s="2">
        <f t="shared" si="60"/>
        <v>190</v>
      </c>
      <c r="G29" s="2">
        <f t="shared" si="60"/>
        <v>190</v>
      </c>
      <c r="H29" s="2">
        <f t="shared" si="60"/>
        <v>190</v>
      </c>
      <c r="I29" s="2">
        <f t="shared" si="60"/>
        <v>190</v>
      </c>
      <c r="J29" s="2">
        <f t="shared" si="60"/>
        <v>190</v>
      </c>
      <c r="K29" s="2">
        <f t="shared" si="60"/>
        <v>190</v>
      </c>
      <c r="L29" s="2">
        <f t="shared" si="60"/>
        <v>190</v>
      </c>
      <c r="M29" s="2">
        <f t="shared" si="60"/>
        <v>190</v>
      </c>
    </row>
    <row r="30" spans="2:13" x14ac:dyDescent="0.25">
      <c r="B30" s="10" t="s">
        <v>40</v>
      </c>
      <c r="C30" s="12">
        <v>1500</v>
      </c>
      <c r="D30" s="2">
        <f t="shared" si="60"/>
        <v>150</v>
      </c>
      <c r="E30" s="2">
        <f t="shared" si="60"/>
        <v>150</v>
      </c>
      <c r="F30" s="2">
        <f t="shared" si="60"/>
        <v>150</v>
      </c>
      <c r="G30" s="2">
        <f t="shared" si="60"/>
        <v>150</v>
      </c>
      <c r="H30" s="2">
        <f t="shared" si="60"/>
        <v>150</v>
      </c>
      <c r="I30" s="2">
        <f t="shared" si="60"/>
        <v>150</v>
      </c>
      <c r="J30" s="2">
        <f t="shared" si="60"/>
        <v>150</v>
      </c>
      <c r="K30" s="2">
        <f t="shared" si="60"/>
        <v>150</v>
      </c>
      <c r="L30" s="2">
        <f t="shared" si="60"/>
        <v>150</v>
      </c>
      <c r="M30" s="2">
        <f t="shared" si="60"/>
        <v>150</v>
      </c>
    </row>
    <row r="31" spans="2:13" x14ac:dyDescent="0.25">
      <c r="B31" s="9" t="s">
        <v>18</v>
      </c>
      <c r="C31" s="13">
        <f>SUM(C32:C34)</f>
        <v>4500</v>
      </c>
      <c r="D31" s="16">
        <f t="shared" ref="D31:F31" si="61">SUM(D32:D34)</f>
        <v>450</v>
      </c>
      <c r="E31" s="16">
        <f t="shared" si="61"/>
        <v>450</v>
      </c>
      <c r="F31" s="16">
        <f t="shared" si="61"/>
        <v>450</v>
      </c>
      <c r="G31" s="16">
        <f t="shared" ref="G31" si="62">SUM(G32:G34)</f>
        <v>450</v>
      </c>
      <c r="H31" s="16">
        <f t="shared" ref="H31" si="63">SUM(H32:H34)</f>
        <v>450</v>
      </c>
      <c r="I31" s="16">
        <f t="shared" ref="I31" si="64">SUM(I32:I34)</f>
        <v>450</v>
      </c>
      <c r="J31" s="16">
        <f t="shared" ref="J31" si="65">SUM(J32:J34)</f>
        <v>450</v>
      </c>
      <c r="K31" s="16">
        <f t="shared" ref="K31" si="66">SUM(K32:K34)</f>
        <v>450</v>
      </c>
      <c r="L31" s="16">
        <f t="shared" ref="L31" si="67">SUM(L32:L34)</f>
        <v>450</v>
      </c>
      <c r="M31" s="16">
        <f t="shared" ref="M31" si="68">SUM(M32:M34)</f>
        <v>450</v>
      </c>
    </row>
    <row r="32" spans="2:13" x14ac:dyDescent="0.25">
      <c r="B32" s="10" t="s">
        <v>41</v>
      </c>
      <c r="C32" s="12">
        <v>1500</v>
      </c>
      <c r="D32" s="2">
        <f>$C32/10</f>
        <v>150</v>
      </c>
      <c r="E32" s="2">
        <f t="shared" ref="E32:M32" si="69">$C32/10</f>
        <v>150</v>
      </c>
      <c r="F32" s="2">
        <f t="shared" si="69"/>
        <v>150</v>
      </c>
      <c r="G32" s="2">
        <f t="shared" si="69"/>
        <v>150</v>
      </c>
      <c r="H32" s="2">
        <f t="shared" si="69"/>
        <v>150</v>
      </c>
      <c r="I32" s="2">
        <f t="shared" si="69"/>
        <v>150</v>
      </c>
      <c r="J32" s="2">
        <f t="shared" si="69"/>
        <v>150</v>
      </c>
      <c r="K32" s="2">
        <f t="shared" si="69"/>
        <v>150</v>
      </c>
      <c r="L32" s="2">
        <f t="shared" si="69"/>
        <v>150</v>
      </c>
      <c r="M32" s="2">
        <f t="shared" si="69"/>
        <v>150</v>
      </c>
    </row>
    <row r="33" spans="2:13" x14ac:dyDescent="0.25">
      <c r="B33" s="10" t="s">
        <v>42</v>
      </c>
      <c r="C33" s="12">
        <v>1600</v>
      </c>
      <c r="D33" s="2">
        <f t="shared" ref="D33:M34" si="70">$C33/10</f>
        <v>160</v>
      </c>
      <c r="E33" s="2">
        <f t="shared" si="70"/>
        <v>160</v>
      </c>
      <c r="F33" s="2">
        <f t="shared" si="70"/>
        <v>160</v>
      </c>
      <c r="G33" s="2">
        <f t="shared" si="70"/>
        <v>160</v>
      </c>
      <c r="H33" s="2">
        <f t="shared" si="70"/>
        <v>160</v>
      </c>
      <c r="I33" s="2">
        <f t="shared" si="70"/>
        <v>160</v>
      </c>
      <c r="J33" s="2">
        <f t="shared" si="70"/>
        <v>160</v>
      </c>
      <c r="K33" s="2">
        <f t="shared" si="70"/>
        <v>160</v>
      </c>
      <c r="L33" s="2">
        <f t="shared" si="70"/>
        <v>160</v>
      </c>
      <c r="M33" s="2">
        <f t="shared" si="70"/>
        <v>160</v>
      </c>
    </row>
    <row r="34" spans="2:13" x14ac:dyDescent="0.25">
      <c r="B34" s="10" t="s">
        <v>43</v>
      </c>
      <c r="C34" s="12">
        <v>1400</v>
      </c>
      <c r="D34" s="2">
        <f t="shared" si="70"/>
        <v>140</v>
      </c>
      <c r="E34" s="2">
        <f t="shared" si="70"/>
        <v>140</v>
      </c>
      <c r="F34" s="2">
        <f t="shared" si="70"/>
        <v>140</v>
      </c>
      <c r="G34" s="2">
        <f t="shared" si="70"/>
        <v>140</v>
      </c>
      <c r="H34" s="2">
        <f t="shared" si="70"/>
        <v>140</v>
      </c>
      <c r="I34" s="2">
        <f t="shared" si="70"/>
        <v>140</v>
      </c>
      <c r="J34" s="2">
        <f t="shared" si="70"/>
        <v>140</v>
      </c>
      <c r="K34" s="2">
        <f t="shared" si="70"/>
        <v>140</v>
      </c>
      <c r="L34" s="2">
        <f t="shared" si="70"/>
        <v>140</v>
      </c>
      <c r="M34" s="2">
        <f t="shared" si="70"/>
        <v>140</v>
      </c>
    </row>
    <row r="35" spans="2:13" x14ac:dyDescent="0.25">
      <c r="B35" s="9" t="s">
        <v>19</v>
      </c>
      <c r="C35" s="12">
        <f>SUM(C36:C37)</f>
        <v>9550</v>
      </c>
      <c r="D35" s="16">
        <f t="shared" ref="D35:F35" si="71">SUM(D36:D37)</f>
        <v>955</v>
      </c>
      <c r="E35" s="16">
        <f t="shared" si="71"/>
        <v>955</v>
      </c>
      <c r="F35" s="16">
        <f t="shared" si="71"/>
        <v>955</v>
      </c>
      <c r="G35" s="16">
        <f t="shared" ref="G35" si="72">SUM(G36:G37)</f>
        <v>955</v>
      </c>
      <c r="H35" s="16">
        <f t="shared" ref="H35" si="73">SUM(H36:H37)</f>
        <v>955</v>
      </c>
      <c r="I35" s="16">
        <f t="shared" ref="I35" si="74">SUM(I36:I37)</f>
        <v>955</v>
      </c>
      <c r="J35" s="16">
        <f t="shared" ref="J35" si="75">SUM(J36:J37)</f>
        <v>955</v>
      </c>
      <c r="K35" s="16">
        <f t="shared" ref="K35" si="76">SUM(K36:K37)</f>
        <v>955</v>
      </c>
      <c r="L35" s="16">
        <f t="shared" ref="L35" si="77">SUM(L36:L37)</f>
        <v>955</v>
      </c>
      <c r="M35" s="16">
        <f t="shared" ref="M35" si="78">SUM(M36:M37)</f>
        <v>955</v>
      </c>
    </row>
    <row r="36" spans="2:13" x14ac:dyDescent="0.25">
      <c r="B36" s="10" t="s">
        <v>44</v>
      </c>
      <c r="C36" s="12">
        <v>6750</v>
      </c>
      <c r="D36" s="2">
        <f>$C36/10</f>
        <v>675</v>
      </c>
      <c r="E36" s="2">
        <f t="shared" ref="E36:M37" si="79">$C36/10</f>
        <v>675</v>
      </c>
      <c r="F36" s="2">
        <f t="shared" si="79"/>
        <v>675</v>
      </c>
      <c r="G36" s="2">
        <f t="shared" si="79"/>
        <v>675</v>
      </c>
      <c r="H36" s="2">
        <f t="shared" si="79"/>
        <v>675</v>
      </c>
      <c r="I36" s="2">
        <f t="shared" si="79"/>
        <v>675</v>
      </c>
      <c r="J36" s="2">
        <f t="shared" si="79"/>
        <v>675</v>
      </c>
      <c r="K36" s="2">
        <f t="shared" si="79"/>
        <v>675</v>
      </c>
      <c r="L36" s="2">
        <f t="shared" si="79"/>
        <v>675</v>
      </c>
      <c r="M36" s="2">
        <f t="shared" si="79"/>
        <v>675</v>
      </c>
    </row>
    <row r="37" spans="2:13" x14ac:dyDescent="0.25">
      <c r="B37" s="10" t="s">
        <v>45</v>
      </c>
      <c r="C37" s="12">
        <v>2800</v>
      </c>
      <c r="D37" s="2">
        <f>$C37/10</f>
        <v>280</v>
      </c>
      <c r="E37" s="2">
        <f t="shared" si="79"/>
        <v>280</v>
      </c>
      <c r="F37" s="2">
        <f t="shared" si="79"/>
        <v>280</v>
      </c>
      <c r="G37" s="2">
        <f t="shared" si="79"/>
        <v>280</v>
      </c>
      <c r="H37" s="2">
        <f t="shared" si="79"/>
        <v>280</v>
      </c>
      <c r="I37" s="2">
        <f t="shared" si="79"/>
        <v>280</v>
      </c>
      <c r="J37" s="2">
        <f t="shared" si="79"/>
        <v>280</v>
      </c>
      <c r="K37" s="2">
        <f t="shared" si="79"/>
        <v>280</v>
      </c>
      <c r="L37" s="2">
        <f t="shared" si="79"/>
        <v>280</v>
      </c>
      <c r="M37" s="2">
        <f t="shared" si="79"/>
        <v>280</v>
      </c>
    </row>
    <row r="38" spans="2:13" x14ac:dyDescent="0.25">
      <c r="B38" s="20" t="s">
        <v>6</v>
      </c>
      <c r="C38" s="21"/>
      <c r="D38" s="1">
        <v>6.75</v>
      </c>
      <c r="E38" s="1">
        <v>25</v>
      </c>
      <c r="F38" s="1">
        <v>25</v>
      </c>
      <c r="G38" s="1">
        <v>25</v>
      </c>
      <c r="H38" s="1">
        <v>22</v>
      </c>
      <c r="I38" s="1">
        <v>22</v>
      </c>
      <c r="J38" s="1">
        <v>22</v>
      </c>
      <c r="K38" s="1">
        <v>19</v>
      </c>
      <c r="L38" s="1">
        <v>19</v>
      </c>
      <c r="M38" s="1">
        <v>19</v>
      </c>
    </row>
    <row r="39" spans="2:13" x14ac:dyDescent="0.25">
      <c r="B39" s="20" t="s">
        <v>7</v>
      </c>
      <c r="C39" s="21"/>
      <c r="D39" s="1">
        <v>450</v>
      </c>
      <c r="E39" s="1">
        <v>450</v>
      </c>
      <c r="F39" s="1">
        <v>450</v>
      </c>
      <c r="G39" s="1">
        <v>450</v>
      </c>
      <c r="H39" s="1">
        <v>450</v>
      </c>
      <c r="I39" s="1">
        <v>450</v>
      </c>
      <c r="J39" s="1">
        <v>450</v>
      </c>
      <c r="K39" s="1">
        <v>450</v>
      </c>
      <c r="L39" s="1">
        <v>450</v>
      </c>
      <c r="M39" s="1">
        <v>450</v>
      </c>
    </row>
    <row r="40" spans="2:13" x14ac:dyDescent="0.25">
      <c r="B40" s="20" t="s">
        <v>8</v>
      </c>
      <c r="C40" s="21"/>
      <c r="D40" s="1">
        <f>D38*D39</f>
        <v>3037.5</v>
      </c>
      <c r="E40" s="1">
        <f t="shared" ref="E40:F40" si="80">E38*E39</f>
        <v>11250</v>
      </c>
      <c r="F40" s="1">
        <f t="shared" si="80"/>
        <v>11250</v>
      </c>
      <c r="G40" s="1">
        <f t="shared" ref="G40" si="81">G38*G39</f>
        <v>11250</v>
      </c>
      <c r="H40" s="1">
        <f t="shared" ref="H40" si="82">H38*H39</f>
        <v>9900</v>
      </c>
      <c r="I40" s="1">
        <f t="shared" ref="I40" si="83">I38*I39</f>
        <v>9900</v>
      </c>
      <c r="J40" s="1">
        <f t="shared" ref="J40" si="84">J38*J39</f>
        <v>9900</v>
      </c>
      <c r="K40" s="1">
        <f t="shared" ref="K40" si="85">K38*K39</f>
        <v>8550</v>
      </c>
      <c r="L40" s="1">
        <f t="shared" ref="L40" si="86">L38*L39</f>
        <v>8550</v>
      </c>
      <c r="M40" s="1">
        <f t="shared" ref="M40" si="87">M38*M39</f>
        <v>8550</v>
      </c>
    </row>
    <row r="41" spans="2:13" x14ac:dyDescent="0.25">
      <c r="B41" s="14" t="s">
        <v>23</v>
      </c>
      <c r="C41" s="11">
        <f>C26*3/4</f>
        <v>16462.5</v>
      </c>
    </row>
    <row r="42" spans="2:13" x14ac:dyDescent="0.25">
      <c r="B42" s="20" t="s">
        <v>12</v>
      </c>
      <c r="C42" s="21"/>
      <c r="D42" s="1">
        <f>D40-D5</f>
        <v>-6031.812077999999</v>
      </c>
      <c r="E42" s="1">
        <f t="shared" ref="E42:F42" si="88">E40-E5</f>
        <v>950.34292199999982</v>
      </c>
      <c r="F42" s="1">
        <f t="shared" si="88"/>
        <v>2789.5429220000005</v>
      </c>
      <c r="G42" s="1">
        <f t="shared" ref="G42:M42" si="89">G40-G5</f>
        <v>2789.5429220000005</v>
      </c>
      <c r="H42" s="1">
        <f t="shared" si="89"/>
        <v>1439.5429220000005</v>
      </c>
      <c r="I42" s="1">
        <f t="shared" si="89"/>
        <v>1439.5429220000005</v>
      </c>
      <c r="J42" s="1">
        <f t="shared" si="89"/>
        <v>1439.5429220000005</v>
      </c>
      <c r="K42" s="1">
        <f t="shared" si="89"/>
        <v>89.542922000000544</v>
      </c>
      <c r="L42" s="1">
        <f t="shared" si="89"/>
        <v>89.542922000000544</v>
      </c>
      <c r="M42" s="1">
        <f t="shared" si="89"/>
        <v>89.542922000000544</v>
      </c>
    </row>
    <row r="43" spans="2:13" x14ac:dyDescent="0.25">
      <c r="B43" s="18" t="s">
        <v>14</v>
      </c>
      <c r="C43" s="19"/>
      <c r="D43" s="2">
        <f>D42*6%</f>
        <v>-361.90872467999992</v>
      </c>
      <c r="E43" s="2">
        <f t="shared" ref="E43:F43" si="90">E42*6%</f>
        <v>57.020575319999985</v>
      </c>
      <c r="F43" s="2">
        <f t="shared" si="90"/>
        <v>167.37257532000004</v>
      </c>
      <c r="G43" s="2">
        <f t="shared" ref="G43:M43" si="91">G42*6%</f>
        <v>167.37257532000004</v>
      </c>
      <c r="H43" s="2">
        <f t="shared" si="91"/>
        <v>86.372575320000024</v>
      </c>
      <c r="I43" s="2">
        <f t="shared" si="91"/>
        <v>86.372575320000024</v>
      </c>
      <c r="J43" s="2">
        <f t="shared" si="91"/>
        <v>86.372575320000024</v>
      </c>
      <c r="K43" s="2">
        <f t="shared" si="91"/>
        <v>5.3725753200000321</v>
      </c>
      <c r="L43" s="2">
        <f t="shared" si="91"/>
        <v>5.3725753200000321</v>
      </c>
      <c r="M43" s="2">
        <f t="shared" si="91"/>
        <v>5.3725753200000321</v>
      </c>
    </row>
    <row r="44" spans="2:13" x14ac:dyDescent="0.25">
      <c r="B44" s="18" t="s">
        <v>13</v>
      </c>
      <c r="C44" s="19"/>
      <c r="D44" s="7">
        <v>29.353999999999999</v>
      </c>
      <c r="E44" s="7">
        <v>29.3</v>
      </c>
      <c r="F44" s="7">
        <v>32</v>
      </c>
      <c r="G44" s="7">
        <v>33</v>
      </c>
      <c r="H44" s="7">
        <v>34</v>
      </c>
      <c r="I44" s="7">
        <v>35</v>
      </c>
      <c r="J44" s="7">
        <v>36</v>
      </c>
      <c r="K44" s="7">
        <v>37</v>
      </c>
      <c r="L44" s="7">
        <v>38</v>
      </c>
      <c r="M44" s="7">
        <v>39</v>
      </c>
    </row>
    <row r="45" spans="2:13" x14ac:dyDescent="0.25">
      <c r="B45" s="20" t="s">
        <v>25</v>
      </c>
      <c r="C45" s="21"/>
      <c r="D45" s="2">
        <f>D42-D43-D44</f>
        <v>-5699.2573533199993</v>
      </c>
      <c r="E45" s="2">
        <f>D45+E42-E43-E44</f>
        <v>-4835.2350066399995</v>
      </c>
      <c r="F45" s="2">
        <f>E45+F42-F43-F44</f>
        <v>-2245.0646599599991</v>
      </c>
      <c r="G45" s="2">
        <f t="shared" ref="G45:M45" si="92">F45+G42-G43-G44</f>
        <v>344.10568672000147</v>
      </c>
      <c r="H45" s="2">
        <f t="shared" si="92"/>
        <v>1663.2760334000018</v>
      </c>
      <c r="I45" s="2">
        <f t="shared" si="92"/>
        <v>2981.4463800800022</v>
      </c>
      <c r="J45" s="2">
        <f t="shared" si="92"/>
        <v>4298.6167267600031</v>
      </c>
      <c r="K45" s="2">
        <f t="shared" si="92"/>
        <v>4345.787073440004</v>
      </c>
      <c r="L45" s="2">
        <f t="shared" si="92"/>
        <v>4391.9574201200048</v>
      </c>
      <c r="M45" s="2">
        <f t="shared" si="92"/>
        <v>4437.1277668000057</v>
      </c>
    </row>
    <row r="46" spans="2:13" x14ac:dyDescent="0.25">
      <c r="B46" s="20" t="s">
        <v>30</v>
      </c>
      <c r="C46" s="21"/>
      <c r="D46" s="5">
        <f>D45/D5</f>
        <v>-0.62841120741065315</v>
      </c>
      <c r="E46" s="5">
        <f t="shared" ref="E46:F46" si="93">E45/E5</f>
        <v>-0.46945592168966765</v>
      </c>
      <c r="F46" s="5">
        <f t="shared" si="93"/>
        <v>-0.2653597363903557</v>
      </c>
      <c r="G46" s="5">
        <f t="shared" ref="G46" si="94">G45/G5</f>
        <v>4.0672233609551738E-2</v>
      </c>
      <c r="H46" s="5">
        <f t="shared" ref="H46" si="95">H45/H5</f>
        <v>0.19659411046775147</v>
      </c>
      <c r="I46" s="5">
        <f t="shared" ref="I46" si="96">I45/I5</f>
        <v>0.35239779040221758</v>
      </c>
      <c r="J46" s="5">
        <f t="shared" ref="J46" si="97">J45/J5</f>
        <v>0.50808327341295012</v>
      </c>
      <c r="K46" s="5">
        <f t="shared" ref="K46" si="98">K45/K5</f>
        <v>0.51365866328197507</v>
      </c>
      <c r="L46" s="5">
        <f t="shared" ref="L46" si="99">L45/L5</f>
        <v>0.5191158562272663</v>
      </c>
      <c r="M46" s="5">
        <f t="shared" ref="M46" si="100">M45/M5</f>
        <v>0.52445485224882382</v>
      </c>
    </row>
    <row r="48" spans="2:13" x14ac:dyDescent="0.25">
      <c r="B48" s="17" t="s">
        <v>55</v>
      </c>
    </row>
  </sheetData>
  <mergeCells count="31">
    <mergeCell ref="B39:C39"/>
    <mergeCell ref="B40:C40"/>
    <mergeCell ref="B42:C42"/>
    <mergeCell ref="B43:C43"/>
    <mergeCell ref="B44:C44"/>
    <mergeCell ref="B22:C22"/>
    <mergeCell ref="B23:C23"/>
    <mergeCell ref="B24:C24"/>
    <mergeCell ref="B25:C25"/>
    <mergeCell ref="B38:C38"/>
    <mergeCell ref="B17:C17"/>
    <mergeCell ref="B18:C18"/>
    <mergeCell ref="B19:C19"/>
    <mergeCell ref="B20:C20"/>
    <mergeCell ref="B21:C21"/>
    <mergeCell ref="B45:C45"/>
    <mergeCell ref="B46:C46"/>
    <mergeCell ref="B4:C4"/>
    <mergeCell ref="B5:C5"/>
    <mergeCell ref="B3:C3"/>
    <mergeCell ref="B6:C6"/>
    <mergeCell ref="B7:C7"/>
    <mergeCell ref="B8:C8"/>
    <mergeCell ref="B9:C9"/>
    <mergeCell ref="B10:C10"/>
    <mergeCell ref="B11:C11"/>
    <mergeCell ref="B12:C12"/>
    <mergeCell ref="B13:C13"/>
    <mergeCell ref="B16:C16"/>
    <mergeCell ref="B14:C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Мясное животноводство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2018-07-05T04:39:53Z</cp:lastPrinted>
  <dcterms:created xsi:type="dcterms:W3CDTF">2018-06-22T02:35:59Z</dcterms:created>
  <dcterms:modified xsi:type="dcterms:W3CDTF">2018-08-17T04:52:18Z</dcterms:modified>
</cp:coreProperties>
</file>