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.kobylkina\Desktop\бизнес планы по ягодам\"/>
    </mc:Choice>
  </mc:AlternateContent>
  <bookViews>
    <workbookView xWindow="0" yWindow="0" windowWidth="28800" windowHeight="12435" tabRatio="500"/>
  </bookViews>
  <sheets>
    <sheet name="Правила заполнения" sheetId="7" r:id="rId1"/>
    <sheet name="Технология" sheetId="8" r:id="rId2"/>
    <sheet name="Рабочий лист" sheetId="9" state="hidden" r:id="rId3"/>
    <sheet name="Конструктор" sheetId="3" r:id="rId4"/>
    <sheet name="Штат" sheetId="4" r:id="rId5"/>
    <sheet name="Эффективность проекта" sheetId="5" r:id="rId6"/>
    <sheet name="Кредит" sheetId="6" state="hidden" r:id="rId7"/>
    <sheet name="БизнесПлан" sheetId="11" r:id="rId8"/>
    <sheet name="Финанасовая модель" sheetId="10" r:id="rId9"/>
    <sheet name="Сбыт" sheetId="12" r:id="rId10"/>
  </sheets>
  <externalReferences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J21" i="6" l="1"/>
  <c r="H19" i="5"/>
  <c r="H35" i="6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23" i="6"/>
  <c r="H24" i="6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22" i="6"/>
  <c r="B48" i="5"/>
  <c r="B50" i="5"/>
  <c r="J11" i="6"/>
  <c r="J12" i="6" s="1"/>
  <c r="J13" i="6" s="1"/>
  <c r="J14" i="6" s="1"/>
  <c r="J15" i="6" s="1"/>
  <c r="J16" i="6" s="1"/>
  <c r="J17" i="6" s="1"/>
  <c r="J18" i="6" s="1"/>
  <c r="J19" i="6" s="1"/>
  <c r="J20" i="6" s="1"/>
  <c r="F66" i="11" l="1"/>
  <c r="H75" i="11"/>
  <c r="AO11" i="10" l="1"/>
  <c r="AP11" i="10"/>
  <c r="AQ11" i="10"/>
  <c r="AR11" i="10"/>
  <c r="AS11" i="10"/>
  <c r="AT11" i="10"/>
  <c r="AU11" i="10"/>
  <c r="AV11" i="10"/>
  <c r="AW11" i="10"/>
  <c r="AX11" i="10"/>
  <c r="AY11" i="10"/>
  <c r="BA11" i="10"/>
  <c r="BB11" i="10"/>
  <c r="BC11" i="10"/>
  <c r="BD11" i="10"/>
  <c r="BE11" i="10"/>
  <c r="BF11" i="10"/>
  <c r="BG11" i="10"/>
  <c r="BH11" i="10"/>
  <c r="BI11" i="10"/>
  <c r="BJ11" i="10"/>
  <c r="BK11" i="10"/>
  <c r="BM11" i="10"/>
  <c r="BN11" i="10"/>
  <c r="BO11" i="10"/>
  <c r="BP11" i="10"/>
  <c r="BQ11" i="10"/>
  <c r="BR11" i="10"/>
  <c r="BS11" i="10"/>
  <c r="BT11" i="10"/>
  <c r="BU11" i="10"/>
  <c r="BV11" i="10"/>
  <c r="BW11" i="10"/>
  <c r="BY11" i="10"/>
  <c r="BZ11" i="10"/>
  <c r="CA11" i="10"/>
  <c r="CB11" i="10"/>
  <c r="CC11" i="10"/>
  <c r="CD11" i="10"/>
  <c r="CE11" i="10"/>
  <c r="CF11" i="10"/>
  <c r="CG11" i="10"/>
  <c r="CH11" i="10"/>
  <c r="CI11" i="10"/>
  <c r="CK11" i="10"/>
  <c r="CL11" i="10"/>
  <c r="CM11" i="10"/>
  <c r="CN11" i="10"/>
  <c r="CO11" i="10"/>
  <c r="CP11" i="10"/>
  <c r="CQ11" i="10"/>
  <c r="CR11" i="10"/>
  <c r="CS11" i="10"/>
  <c r="CT11" i="10"/>
  <c r="CU11" i="10"/>
  <c r="CW11" i="10"/>
  <c r="CX11" i="10"/>
  <c r="CY11" i="10"/>
  <c r="CZ11" i="10"/>
  <c r="DA11" i="10"/>
  <c r="DB11" i="10"/>
  <c r="DC11" i="10"/>
  <c r="DD11" i="10"/>
  <c r="DE11" i="10"/>
  <c r="DF11" i="10"/>
  <c r="DG11" i="10"/>
  <c r="DI11" i="10"/>
  <c r="DJ11" i="10"/>
  <c r="DK11" i="10"/>
  <c r="DL11" i="10"/>
  <c r="DM11" i="10"/>
  <c r="DN11" i="10"/>
  <c r="DO11" i="10"/>
  <c r="DP11" i="10"/>
  <c r="DQ11" i="10"/>
  <c r="DR11" i="10"/>
  <c r="DS11" i="10"/>
  <c r="AQ66" i="10"/>
  <c r="AP66" i="10"/>
  <c r="AO66" i="10"/>
  <c r="O74" i="10"/>
  <c r="N74" i="10"/>
  <c r="M74" i="10"/>
  <c r="L74" i="10"/>
  <c r="L73" i="10" s="1"/>
  <c r="K74" i="10"/>
  <c r="K73" i="10" s="1"/>
  <c r="J74" i="10"/>
  <c r="J73" i="10" s="1"/>
  <c r="I74" i="10"/>
  <c r="I73" i="10" s="1"/>
  <c r="H74" i="10"/>
  <c r="H73" i="10" s="1"/>
  <c r="G74" i="10"/>
  <c r="G73" i="10" s="1"/>
  <c r="F74" i="10"/>
  <c r="F73" i="10" s="1"/>
  <c r="E74" i="10"/>
  <c r="E73" i="10" s="1"/>
  <c r="DQ54" i="10"/>
  <c r="DR54" i="10"/>
  <c r="DS54" i="10" s="1"/>
  <c r="DE54" i="10"/>
  <c r="DF54" i="10" s="1"/>
  <c r="DG54" i="10" s="1"/>
  <c r="DH54" i="10" s="1"/>
  <c r="DI54" i="10" s="1"/>
  <c r="DJ54" i="10" s="1"/>
  <c r="DK54" i="10" s="1"/>
  <c r="DL54" i="10" s="1"/>
  <c r="CS54" i="10"/>
  <c r="CT54" i="10"/>
  <c r="CU54" i="10" s="1"/>
  <c r="CV54" i="10" s="1"/>
  <c r="CW54" i="10" s="1"/>
  <c r="CX54" i="10" s="1"/>
  <c r="CY54" i="10" s="1"/>
  <c r="CZ54" i="10" s="1"/>
  <c r="CG54" i="10"/>
  <c r="CH54" i="10" s="1"/>
  <c r="CI54" i="10" s="1"/>
  <c r="CJ54" i="10" s="1"/>
  <c r="CK54" i="10" s="1"/>
  <c r="CL54" i="10" s="1"/>
  <c r="CM54" i="10" s="1"/>
  <c r="CN54" i="10" s="1"/>
  <c r="BU54" i="10"/>
  <c r="BV54" i="10" s="1"/>
  <c r="BW54" i="10" s="1"/>
  <c r="BX54" i="10" s="1"/>
  <c r="BY54" i="10" s="1"/>
  <c r="BZ54" i="10" s="1"/>
  <c r="CA54" i="10" s="1"/>
  <c r="CB54" i="10" s="1"/>
  <c r="BI54" i="10"/>
  <c r="BJ54" i="10" s="1"/>
  <c r="BK54" i="10" s="1"/>
  <c r="BL54" i="10" s="1"/>
  <c r="BM54" i="10" s="1"/>
  <c r="BN54" i="10" s="1"/>
  <c r="BO54" i="10" s="1"/>
  <c r="BP54" i="10" s="1"/>
  <c r="AW54" i="10"/>
  <c r="AX54" i="10" s="1"/>
  <c r="AY54" i="10" s="1"/>
  <c r="AZ54" i="10" s="1"/>
  <c r="BA54" i="10" s="1"/>
  <c r="BB54" i="10" s="1"/>
  <c r="BC54" i="10" s="1"/>
  <c r="BD54" i="10" s="1"/>
  <c r="AK54" i="10"/>
  <c r="AL54" i="10" s="1"/>
  <c r="AM54" i="10" s="1"/>
  <c r="AN54" i="10" s="1"/>
  <c r="AO54" i="10" s="1"/>
  <c r="AP54" i="10" s="1"/>
  <c r="AQ54" i="10" s="1"/>
  <c r="AR54" i="10" s="1"/>
  <c r="Y54" i="10"/>
  <c r="Z54" i="10"/>
  <c r="AA54" i="10" s="1"/>
  <c r="AB54" i="10" s="1"/>
  <c r="AC54" i="10" s="1"/>
  <c r="AD54" i="10" s="1"/>
  <c r="AE54" i="10" s="1"/>
  <c r="AF54" i="10" s="1"/>
  <c r="M54" i="10"/>
  <c r="N54" i="10" s="1"/>
  <c r="O54" i="10" s="1"/>
  <c r="P54" i="10" s="1"/>
  <c r="Q54" i="10" s="1"/>
  <c r="R54" i="10" s="1"/>
  <c r="S54" i="10" s="1"/>
  <c r="T54" i="10" s="1"/>
  <c r="DM52" i="10"/>
  <c r="DN52" i="10" s="1"/>
  <c r="DO52" i="10" s="1"/>
  <c r="DP52" i="10" s="1"/>
  <c r="DQ52" i="10" s="1"/>
  <c r="DR52" i="10" s="1"/>
  <c r="DS52" i="10" s="1"/>
  <c r="DA52" i="10"/>
  <c r="DB52" i="10" s="1"/>
  <c r="DC52" i="10" s="1"/>
  <c r="DD52" i="10" s="1"/>
  <c r="DE52" i="10" s="1"/>
  <c r="DF52" i="10" s="1"/>
  <c r="DG52" i="10" s="1"/>
  <c r="DH52" i="10" s="1"/>
  <c r="DI52" i="10" s="1"/>
  <c r="DJ52" i="10" s="1"/>
  <c r="CO52" i="10"/>
  <c r="CP52" i="10" s="1"/>
  <c r="CQ52" i="10" s="1"/>
  <c r="CR52" i="10" s="1"/>
  <c r="CS52" i="10" s="1"/>
  <c r="CT52" i="10" s="1"/>
  <c r="CU52" i="10" s="1"/>
  <c r="CV52" i="10" s="1"/>
  <c r="CW52" i="10" s="1"/>
  <c r="CX52" i="10" s="1"/>
  <c r="CC52" i="10"/>
  <c r="CD52" i="10" s="1"/>
  <c r="CE52" i="10" s="1"/>
  <c r="CF52" i="10" s="1"/>
  <c r="CG52" i="10" s="1"/>
  <c r="CH52" i="10" s="1"/>
  <c r="CI52" i="10" s="1"/>
  <c r="CJ52" i="10" s="1"/>
  <c r="CK52" i="10" s="1"/>
  <c r="CL52" i="10" s="1"/>
  <c r="BQ52" i="10"/>
  <c r="BR52" i="10" s="1"/>
  <c r="BS52" i="10" s="1"/>
  <c r="BT52" i="10" s="1"/>
  <c r="BU52" i="10" s="1"/>
  <c r="BV52" i="10" s="1"/>
  <c r="BW52" i="10" s="1"/>
  <c r="BX52" i="10" s="1"/>
  <c r="BY52" i="10" s="1"/>
  <c r="BZ52" i="10" s="1"/>
  <c r="BE52" i="10"/>
  <c r="BF52" i="10" s="1"/>
  <c r="BG52" i="10" s="1"/>
  <c r="BH52" i="10" s="1"/>
  <c r="BI52" i="10" s="1"/>
  <c r="BJ52" i="10" s="1"/>
  <c r="BK52" i="10" s="1"/>
  <c r="BL52" i="10" s="1"/>
  <c r="BM52" i="10" s="1"/>
  <c r="BN52" i="10" s="1"/>
  <c r="AS52" i="10"/>
  <c r="AT52" i="10" s="1"/>
  <c r="AU52" i="10" s="1"/>
  <c r="AV52" i="10" s="1"/>
  <c r="AW52" i="10" s="1"/>
  <c r="AX52" i="10" s="1"/>
  <c r="AY52" i="10" s="1"/>
  <c r="AZ52" i="10" s="1"/>
  <c r="BA52" i="10" s="1"/>
  <c r="BB52" i="10" s="1"/>
  <c r="AG52" i="10"/>
  <c r="AH52" i="10" s="1"/>
  <c r="AI52" i="10" s="1"/>
  <c r="AJ52" i="10" s="1"/>
  <c r="AK52" i="10" s="1"/>
  <c r="AL52" i="10" s="1"/>
  <c r="AM52" i="10" s="1"/>
  <c r="AN52" i="10" s="1"/>
  <c r="AO52" i="10" s="1"/>
  <c r="AP52" i="10" s="1"/>
  <c r="U52" i="10"/>
  <c r="V52" i="10" s="1"/>
  <c r="W52" i="10" s="1"/>
  <c r="X52" i="10" s="1"/>
  <c r="Y52" i="10" s="1"/>
  <c r="Z52" i="10" s="1"/>
  <c r="AA52" i="10" s="1"/>
  <c r="AB52" i="10" s="1"/>
  <c r="AC52" i="10" s="1"/>
  <c r="AD52" i="10" s="1"/>
  <c r="I52" i="10"/>
  <c r="J52" i="10" s="1"/>
  <c r="K52" i="10" s="1"/>
  <c r="L52" i="10" s="1"/>
  <c r="M52" i="10" s="1"/>
  <c r="N52" i="10" s="1"/>
  <c r="O52" i="10" s="1"/>
  <c r="P52" i="10" s="1"/>
  <c r="Q52" i="10" s="1"/>
  <c r="R52" i="10" s="1"/>
  <c r="B55" i="10"/>
  <c r="B48" i="10"/>
  <c r="B49" i="10"/>
  <c r="B50" i="10"/>
  <c r="B51" i="10"/>
  <c r="B52" i="10"/>
  <c r="B53" i="10"/>
  <c r="B54" i="10"/>
  <c r="B47" i="10"/>
  <c r="C40" i="10" l="1"/>
  <c r="C38" i="10"/>
  <c r="C39" i="10"/>
  <c r="C37" i="10"/>
  <c r="B40" i="10"/>
  <c r="B39" i="10"/>
  <c r="B38" i="10"/>
  <c r="B37" i="10"/>
  <c r="B33" i="10"/>
  <c r="C7" i="10" l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D64" i="10"/>
  <c r="DS61" i="10"/>
  <c r="DR61" i="10"/>
  <c r="DQ61" i="10"/>
  <c r="DP61" i="10"/>
  <c r="DO61" i="10"/>
  <c r="DN61" i="10"/>
  <c r="DM61" i="10"/>
  <c r="DL61" i="10"/>
  <c r="DK61" i="10"/>
  <c r="DJ61" i="10"/>
  <c r="DI61" i="10"/>
  <c r="DH61" i="10"/>
  <c r="DG61" i="10"/>
  <c r="DF61" i="10"/>
  <c r="DE61" i="10"/>
  <c r="DD61" i="10"/>
  <c r="DC61" i="10"/>
  <c r="DB61" i="10"/>
  <c r="DA61" i="10"/>
  <c r="CZ61" i="10"/>
  <c r="CY61" i="10"/>
  <c r="CX61" i="10"/>
  <c r="CW61" i="10"/>
  <c r="CV61" i="10"/>
  <c r="CU61" i="10"/>
  <c r="CT61" i="10"/>
  <c r="CS61" i="10"/>
  <c r="CR61" i="10"/>
  <c r="CQ61" i="10"/>
  <c r="CP61" i="10"/>
  <c r="CO61" i="10"/>
  <c r="CN61" i="10"/>
  <c r="CM61" i="10"/>
  <c r="CL61" i="10"/>
  <c r="CK61" i="10"/>
  <c r="CJ61" i="10"/>
  <c r="CI61" i="10"/>
  <c r="CH61" i="10"/>
  <c r="CG61" i="10"/>
  <c r="CF61" i="10"/>
  <c r="CE61" i="10"/>
  <c r="CD61" i="10"/>
  <c r="CC61" i="10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B58" i="10"/>
  <c r="E57" i="10"/>
  <c r="D57" i="10"/>
  <c r="I51" i="10"/>
  <c r="J51" i="10" s="1"/>
  <c r="K51" i="10" s="1"/>
  <c r="L51" i="10" s="1"/>
  <c r="M51" i="10" s="1"/>
  <c r="N51" i="10" s="1"/>
  <c r="O51" i="10" s="1"/>
  <c r="P51" i="10" s="1"/>
  <c r="Q51" i="10" s="1"/>
  <c r="R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G51" i="10" s="1"/>
  <c r="AH51" i="10" s="1"/>
  <c r="AI51" i="10" s="1"/>
  <c r="AJ51" i="10" s="1"/>
  <c r="AK51" i="10" s="1"/>
  <c r="AL51" i="10" s="1"/>
  <c r="AM51" i="10" s="1"/>
  <c r="AN51" i="10" s="1"/>
  <c r="AO51" i="10" s="1"/>
  <c r="AP51" i="10" s="1"/>
  <c r="AS51" i="10" s="1"/>
  <c r="AT51" i="10" s="1"/>
  <c r="AU51" i="10" s="1"/>
  <c r="AV51" i="10" s="1"/>
  <c r="AW51" i="10" s="1"/>
  <c r="AX51" i="10" s="1"/>
  <c r="AY51" i="10" s="1"/>
  <c r="AZ51" i="10" s="1"/>
  <c r="BA51" i="10" s="1"/>
  <c r="BB51" i="10" s="1"/>
  <c r="BE51" i="10" s="1"/>
  <c r="BF51" i="10" s="1"/>
  <c r="BG51" i="10" s="1"/>
  <c r="BH51" i="10" s="1"/>
  <c r="BI51" i="10" s="1"/>
  <c r="BJ51" i="10" s="1"/>
  <c r="BK51" i="10" s="1"/>
  <c r="BL51" i="10" s="1"/>
  <c r="BM51" i="10" s="1"/>
  <c r="BN51" i="10" s="1"/>
  <c r="BQ51" i="10" s="1"/>
  <c r="BR51" i="10" s="1"/>
  <c r="BS51" i="10" s="1"/>
  <c r="BT51" i="10" s="1"/>
  <c r="BU51" i="10" s="1"/>
  <c r="BV51" i="10" s="1"/>
  <c r="BW51" i="10" s="1"/>
  <c r="BX51" i="10" s="1"/>
  <c r="BY51" i="10" s="1"/>
  <c r="BZ51" i="10" s="1"/>
  <c r="CC51" i="10" s="1"/>
  <c r="CD51" i="10" s="1"/>
  <c r="CE51" i="10" s="1"/>
  <c r="CF51" i="10" s="1"/>
  <c r="CG51" i="10" s="1"/>
  <c r="CH51" i="10" s="1"/>
  <c r="CI51" i="10" s="1"/>
  <c r="CJ51" i="10" s="1"/>
  <c r="CK51" i="10" s="1"/>
  <c r="CL51" i="10" s="1"/>
  <c r="CO51" i="10" s="1"/>
  <c r="CP51" i="10" s="1"/>
  <c r="CQ51" i="10" s="1"/>
  <c r="CR51" i="10" s="1"/>
  <c r="CS51" i="10" s="1"/>
  <c r="CT51" i="10" s="1"/>
  <c r="CU51" i="10" s="1"/>
  <c r="CV51" i="10" s="1"/>
  <c r="CW51" i="10" s="1"/>
  <c r="CX51" i="10" s="1"/>
  <c r="DA51" i="10" s="1"/>
  <c r="DB51" i="10" s="1"/>
  <c r="DC51" i="10" s="1"/>
  <c r="DD51" i="10" s="1"/>
  <c r="DE51" i="10" s="1"/>
  <c r="DF51" i="10" s="1"/>
  <c r="DG51" i="10" s="1"/>
  <c r="DH51" i="10" s="1"/>
  <c r="DI51" i="10" s="1"/>
  <c r="DJ51" i="10" s="1"/>
  <c r="DM51" i="10" s="1"/>
  <c r="DN51" i="10" s="1"/>
  <c r="DO51" i="10" s="1"/>
  <c r="DP51" i="10" s="1"/>
  <c r="DQ51" i="10" s="1"/>
  <c r="DR51" i="10" s="1"/>
  <c r="DS51" i="10" s="1"/>
  <c r="I50" i="10"/>
  <c r="J50" i="10" s="1"/>
  <c r="K50" i="10" s="1"/>
  <c r="L50" i="10" s="1"/>
  <c r="M50" i="10" s="1"/>
  <c r="N50" i="10" s="1"/>
  <c r="O50" i="10" s="1"/>
  <c r="P50" i="10" s="1"/>
  <c r="Q50" i="10" s="1"/>
  <c r="R50" i="10" s="1"/>
  <c r="U50" i="10" s="1"/>
  <c r="V50" i="10" s="1"/>
  <c r="W50" i="10" s="1"/>
  <c r="X50" i="10" s="1"/>
  <c r="Y50" i="10" s="1"/>
  <c r="Z50" i="10" s="1"/>
  <c r="AA50" i="10" s="1"/>
  <c r="AB50" i="10" s="1"/>
  <c r="AC50" i="10" s="1"/>
  <c r="AD50" i="10" s="1"/>
  <c r="AG50" i="10" s="1"/>
  <c r="AH50" i="10" s="1"/>
  <c r="AI50" i="10" s="1"/>
  <c r="AJ50" i="10" s="1"/>
  <c r="AK50" i="10" s="1"/>
  <c r="AL50" i="10" s="1"/>
  <c r="AM50" i="10" s="1"/>
  <c r="AN50" i="10" s="1"/>
  <c r="AO50" i="10" s="1"/>
  <c r="AP50" i="10" s="1"/>
  <c r="AS50" i="10" s="1"/>
  <c r="AT50" i="10" s="1"/>
  <c r="AU50" i="10" s="1"/>
  <c r="AV50" i="10" s="1"/>
  <c r="AW50" i="10" s="1"/>
  <c r="AX50" i="10" s="1"/>
  <c r="AY50" i="10" s="1"/>
  <c r="AZ50" i="10" s="1"/>
  <c r="BA50" i="10" s="1"/>
  <c r="BB50" i="10" s="1"/>
  <c r="BE50" i="10" s="1"/>
  <c r="BF50" i="10" s="1"/>
  <c r="BG50" i="10" s="1"/>
  <c r="BH50" i="10" s="1"/>
  <c r="BI50" i="10" s="1"/>
  <c r="BJ50" i="10" s="1"/>
  <c r="BK50" i="10" s="1"/>
  <c r="BL50" i="10" s="1"/>
  <c r="BM50" i="10" s="1"/>
  <c r="BN50" i="10" s="1"/>
  <c r="BQ50" i="10" s="1"/>
  <c r="BR50" i="10" s="1"/>
  <c r="BS50" i="10" s="1"/>
  <c r="BT50" i="10" s="1"/>
  <c r="BU50" i="10" s="1"/>
  <c r="BV50" i="10" s="1"/>
  <c r="BW50" i="10" s="1"/>
  <c r="BX50" i="10" s="1"/>
  <c r="BY50" i="10" s="1"/>
  <c r="BZ50" i="10" s="1"/>
  <c r="CC50" i="10" s="1"/>
  <c r="CD50" i="10" s="1"/>
  <c r="CE50" i="10" s="1"/>
  <c r="CF50" i="10" s="1"/>
  <c r="CG50" i="10" s="1"/>
  <c r="CH50" i="10" s="1"/>
  <c r="CI50" i="10" s="1"/>
  <c r="CJ50" i="10" s="1"/>
  <c r="CK50" i="10" s="1"/>
  <c r="CL50" i="10" s="1"/>
  <c r="CO50" i="10" s="1"/>
  <c r="CP50" i="10" s="1"/>
  <c r="CQ50" i="10" s="1"/>
  <c r="CR50" i="10" s="1"/>
  <c r="CS50" i="10" s="1"/>
  <c r="CT50" i="10" s="1"/>
  <c r="CU50" i="10" s="1"/>
  <c r="CV50" i="10" s="1"/>
  <c r="CW50" i="10" s="1"/>
  <c r="CX50" i="10" s="1"/>
  <c r="DA50" i="10" s="1"/>
  <c r="DB50" i="10" s="1"/>
  <c r="DC50" i="10" s="1"/>
  <c r="DD50" i="10" s="1"/>
  <c r="DE50" i="10" s="1"/>
  <c r="DF50" i="10" s="1"/>
  <c r="DG50" i="10" s="1"/>
  <c r="DH50" i="10" s="1"/>
  <c r="DI50" i="10" s="1"/>
  <c r="DJ50" i="10" s="1"/>
  <c r="DM50" i="10" s="1"/>
  <c r="DN50" i="10" s="1"/>
  <c r="DO50" i="10" s="1"/>
  <c r="DP50" i="10" s="1"/>
  <c r="DQ50" i="10" s="1"/>
  <c r="DR50" i="10" s="1"/>
  <c r="DS50" i="10" s="1"/>
  <c r="I48" i="10"/>
  <c r="J48" i="10" s="1"/>
  <c r="K48" i="10" s="1"/>
  <c r="L48" i="10" s="1"/>
  <c r="M48" i="10" s="1"/>
  <c r="N48" i="10" s="1"/>
  <c r="O48" i="10" s="1"/>
  <c r="P48" i="10" s="1"/>
  <c r="Q48" i="10" s="1"/>
  <c r="U48" i="10" s="1"/>
  <c r="V48" i="10" s="1"/>
  <c r="W48" i="10" s="1"/>
  <c r="X48" i="10" s="1"/>
  <c r="Y48" i="10" s="1"/>
  <c r="Z48" i="10" s="1"/>
  <c r="AA48" i="10" s="1"/>
  <c r="AB48" i="10" s="1"/>
  <c r="AC48" i="10" s="1"/>
  <c r="AD48" i="10" s="1"/>
  <c r="AG48" i="10" s="1"/>
  <c r="AH48" i="10" s="1"/>
  <c r="AI48" i="10" s="1"/>
  <c r="AJ48" i="10" s="1"/>
  <c r="AK48" i="10" s="1"/>
  <c r="AL48" i="10" s="1"/>
  <c r="AM48" i="10" s="1"/>
  <c r="AN48" i="10" s="1"/>
  <c r="AO48" i="10" s="1"/>
  <c r="AP48" i="10" s="1"/>
  <c r="AS48" i="10" s="1"/>
  <c r="AT48" i="10" s="1"/>
  <c r="AU48" i="10" s="1"/>
  <c r="AV48" i="10" s="1"/>
  <c r="AW48" i="10" s="1"/>
  <c r="AX48" i="10" s="1"/>
  <c r="AY48" i="10" s="1"/>
  <c r="AZ48" i="10" s="1"/>
  <c r="BA48" i="10" s="1"/>
  <c r="BB48" i="10" s="1"/>
  <c r="BE48" i="10" s="1"/>
  <c r="BF48" i="10" s="1"/>
  <c r="BG48" i="10" s="1"/>
  <c r="BH48" i="10" s="1"/>
  <c r="BI48" i="10" s="1"/>
  <c r="BJ48" i="10" s="1"/>
  <c r="BK48" i="10" s="1"/>
  <c r="BL48" i="10" s="1"/>
  <c r="BM48" i="10" s="1"/>
  <c r="BN48" i="10" s="1"/>
  <c r="BQ48" i="10" s="1"/>
  <c r="BR48" i="10" s="1"/>
  <c r="BS48" i="10" s="1"/>
  <c r="BT48" i="10" s="1"/>
  <c r="BU48" i="10" s="1"/>
  <c r="BV48" i="10" s="1"/>
  <c r="BW48" i="10" s="1"/>
  <c r="BX48" i="10" s="1"/>
  <c r="BY48" i="10" s="1"/>
  <c r="BZ48" i="10" s="1"/>
  <c r="CC48" i="10" s="1"/>
  <c r="CD48" i="10" s="1"/>
  <c r="CE48" i="10" s="1"/>
  <c r="CF48" i="10" s="1"/>
  <c r="CG48" i="10" s="1"/>
  <c r="CH48" i="10" s="1"/>
  <c r="CI48" i="10" s="1"/>
  <c r="CJ48" i="10" s="1"/>
  <c r="CK48" i="10" s="1"/>
  <c r="CL48" i="10" s="1"/>
  <c r="CO48" i="10" s="1"/>
  <c r="CP48" i="10" s="1"/>
  <c r="CQ48" i="10" s="1"/>
  <c r="CR48" i="10" s="1"/>
  <c r="CS48" i="10" s="1"/>
  <c r="CT48" i="10" s="1"/>
  <c r="CU48" i="10" s="1"/>
  <c r="CV48" i="10" s="1"/>
  <c r="CW48" i="10" s="1"/>
  <c r="CX48" i="10" s="1"/>
  <c r="DA48" i="10" s="1"/>
  <c r="DB48" i="10" s="1"/>
  <c r="DC48" i="10" s="1"/>
  <c r="DD48" i="10" s="1"/>
  <c r="DE48" i="10" s="1"/>
  <c r="DF48" i="10" s="1"/>
  <c r="DG48" i="10" s="1"/>
  <c r="DH48" i="10" s="1"/>
  <c r="DI48" i="10" s="1"/>
  <c r="DJ48" i="10" s="1"/>
  <c r="DM48" i="10" s="1"/>
  <c r="DN48" i="10" s="1"/>
  <c r="DO48" i="10" s="1"/>
  <c r="DP48" i="10" s="1"/>
  <c r="DQ48" i="10" s="1"/>
  <c r="DR48" i="10" s="1"/>
  <c r="DS48" i="10" s="1"/>
  <c r="H47" i="10"/>
  <c r="I47" i="10" s="1"/>
  <c r="J47" i="10" s="1"/>
  <c r="K47" i="10" s="1"/>
  <c r="E46" i="10"/>
  <c r="D46" i="10"/>
  <c r="E43" i="10"/>
  <c r="F43" i="10" s="1"/>
  <c r="G43" i="10" s="1"/>
  <c r="H43" i="10" s="1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S43" i="10" s="1"/>
  <c r="T43" i="10" s="1"/>
  <c r="U43" i="10" s="1"/>
  <c r="V43" i="10" s="1"/>
  <c r="W43" i="10" s="1"/>
  <c r="X43" i="10" s="1"/>
  <c r="Y43" i="10" s="1"/>
  <c r="Z43" i="10" s="1"/>
  <c r="AA43" i="10" s="1"/>
  <c r="AB43" i="10" s="1"/>
  <c r="AC43" i="10" s="1"/>
  <c r="AD43" i="10" s="1"/>
  <c r="AE43" i="10" s="1"/>
  <c r="AF43" i="10" s="1"/>
  <c r="AG43" i="10" s="1"/>
  <c r="AH43" i="10" s="1"/>
  <c r="AI43" i="10" s="1"/>
  <c r="AJ43" i="10" s="1"/>
  <c r="AK43" i="10" s="1"/>
  <c r="AL43" i="10" s="1"/>
  <c r="AM43" i="10" s="1"/>
  <c r="AN43" i="10" s="1"/>
  <c r="AO43" i="10" s="1"/>
  <c r="AP43" i="10" s="1"/>
  <c r="AQ43" i="10" s="1"/>
  <c r="AR43" i="10" s="1"/>
  <c r="AS43" i="10" s="1"/>
  <c r="AT43" i="10" s="1"/>
  <c r="AU43" i="10" s="1"/>
  <c r="AV43" i="10" s="1"/>
  <c r="AW43" i="10" s="1"/>
  <c r="AX43" i="10" s="1"/>
  <c r="AY43" i="10" s="1"/>
  <c r="AZ43" i="10" s="1"/>
  <c r="BA43" i="10" s="1"/>
  <c r="BB43" i="10" s="1"/>
  <c r="BC43" i="10" s="1"/>
  <c r="BD43" i="10" s="1"/>
  <c r="BE43" i="10" s="1"/>
  <c r="BF43" i="10" s="1"/>
  <c r="BG43" i="10" s="1"/>
  <c r="BH43" i="10" s="1"/>
  <c r="BI43" i="10" s="1"/>
  <c r="BJ43" i="10" s="1"/>
  <c r="BK43" i="10" s="1"/>
  <c r="BL43" i="10" s="1"/>
  <c r="BM43" i="10" s="1"/>
  <c r="BN43" i="10" s="1"/>
  <c r="BO43" i="10" s="1"/>
  <c r="BP43" i="10" s="1"/>
  <c r="BQ43" i="10" s="1"/>
  <c r="BR43" i="10" s="1"/>
  <c r="BS43" i="10" s="1"/>
  <c r="BT43" i="10" s="1"/>
  <c r="BU43" i="10" s="1"/>
  <c r="BV43" i="10" s="1"/>
  <c r="BW43" i="10" s="1"/>
  <c r="BX43" i="10" s="1"/>
  <c r="BY43" i="10" s="1"/>
  <c r="BZ43" i="10" s="1"/>
  <c r="CA43" i="10" s="1"/>
  <c r="CB43" i="10" s="1"/>
  <c r="CC43" i="10" s="1"/>
  <c r="CD43" i="10" s="1"/>
  <c r="CE43" i="10" s="1"/>
  <c r="CF43" i="10" s="1"/>
  <c r="CG43" i="10" s="1"/>
  <c r="CH43" i="10" s="1"/>
  <c r="CI43" i="10" s="1"/>
  <c r="CJ43" i="10" s="1"/>
  <c r="CK43" i="10" s="1"/>
  <c r="CL43" i="10" s="1"/>
  <c r="CM43" i="10" s="1"/>
  <c r="CN43" i="10" s="1"/>
  <c r="CO43" i="10" s="1"/>
  <c r="CP43" i="10" s="1"/>
  <c r="CQ43" i="10" s="1"/>
  <c r="CR43" i="10" s="1"/>
  <c r="CS43" i="10" s="1"/>
  <c r="CT43" i="10" s="1"/>
  <c r="CU43" i="10" s="1"/>
  <c r="CV43" i="10" s="1"/>
  <c r="CW43" i="10" s="1"/>
  <c r="CX43" i="10" s="1"/>
  <c r="CY43" i="10" s="1"/>
  <c r="CZ43" i="10" s="1"/>
  <c r="DA43" i="10" s="1"/>
  <c r="DB43" i="10" s="1"/>
  <c r="DC43" i="10" s="1"/>
  <c r="DD43" i="10" s="1"/>
  <c r="DE43" i="10" s="1"/>
  <c r="DF43" i="10" s="1"/>
  <c r="DG43" i="10" s="1"/>
  <c r="DH43" i="10" s="1"/>
  <c r="DI43" i="10" s="1"/>
  <c r="DJ43" i="10" s="1"/>
  <c r="DK43" i="10" s="1"/>
  <c r="DL43" i="10" s="1"/>
  <c r="DM43" i="10" s="1"/>
  <c r="DN43" i="10" s="1"/>
  <c r="DO43" i="10" s="1"/>
  <c r="DP43" i="10" s="1"/>
  <c r="DQ43" i="10" s="1"/>
  <c r="DR43" i="10" s="1"/>
  <c r="DS43" i="10" s="1"/>
  <c r="G32" i="10"/>
  <c r="G45" i="10" s="1"/>
  <c r="F32" i="10"/>
  <c r="F45" i="10" s="1"/>
  <c r="E32" i="10"/>
  <c r="E45" i="10" s="1"/>
  <c r="D32" i="10"/>
  <c r="D45" i="10" s="1"/>
  <c r="D31" i="10"/>
  <c r="D44" i="10" s="1"/>
  <c r="E44" i="10" s="1"/>
  <c r="F44" i="10" s="1"/>
  <c r="G44" i="10" s="1"/>
  <c r="H44" i="10" s="1"/>
  <c r="I44" i="10" s="1"/>
  <c r="J44" i="10" s="1"/>
  <c r="K44" i="10" s="1"/>
  <c r="L44" i="10" s="1"/>
  <c r="M44" i="10" s="1"/>
  <c r="N44" i="10" s="1"/>
  <c r="O44" i="10" s="1"/>
  <c r="P44" i="10" s="1"/>
  <c r="Q44" i="10" s="1"/>
  <c r="R44" i="10" s="1"/>
  <c r="S44" i="10" s="1"/>
  <c r="T44" i="10" s="1"/>
  <c r="U44" i="10" s="1"/>
  <c r="V44" i="10" s="1"/>
  <c r="W44" i="10" s="1"/>
  <c r="X44" i="10" s="1"/>
  <c r="Y44" i="10" s="1"/>
  <c r="Z44" i="10" s="1"/>
  <c r="AA44" i="10" s="1"/>
  <c r="AB44" i="10" s="1"/>
  <c r="AC44" i="10" s="1"/>
  <c r="AD44" i="10" s="1"/>
  <c r="AE44" i="10" s="1"/>
  <c r="AF44" i="10" s="1"/>
  <c r="AG44" i="10" s="1"/>
  <c r="AH44" i="10" s="1"/>
  <c r="AI44" i="10" s="1"/>
  <c r="AJ44" i="10" s="1"/>
  <c r="AK44" i="10" s="1"/>
  <c r="AL44" i="10" s="1"/>
  <c r="AM44" i="10" s="1"/>
  <c r="AN44" i="10" s="1"/>
  <c r="AO44" i="10" s="1"/>
  <c r="AP44" i="10" s="1"/>
  <c r="AQ44" i="10" s="1"/>
  <c r="AR44" i="10" s="1"/>
  <c r="AS44" i="10" s="1"/>
  <c r="AT44" i="10" s="1"/>
  <c r="AU44" i="10" s="1"/>
  <c r="AV44" i="10" s="1"/>
  <c r="AW44" i="10" s="1"/>
  <c r="AX44" i="10" s="1"/>
  <c r="AY44" i="10" s="1"/>
  <c r="AZ44" i="10" s="1"/>
  <c r="BA44" i="10" s="1"/>
  <c r="BB44" i="10" s="1"/>
  <c r="BC44" i="10" s="1"/>
  <c r="BD44" i="10" s="1"/>
  <c r="BE44" i="10" s="1"/>
  <c r="BF44" i="10" s="1"/>
  <c r="BG44" i="10" s="1"/>
  <c r="BH44" i="10" s="1"/>
  <c r="BI44" i="10" s="1"/>
  <c r="BJ44" i="10" s="1"/>
  <c r="BK44" i="10" s="1"/>
  <c r="BL44" i="10" s="1"/>
  <c r="BM44" i="10" s="1"/>
  <c r="BN44" i="10" s="1"/>
  <c r="BO44" i="10" s="1"/>
  <c r="BP44" i="10" s="1"/>
  <c r="BQ44" i="10" s="1"/>
  <c r="BR44" i="10" s="1"/>
  <c r="BS44" i="10" s="1"/>
  <c r="BT44" i="10" s="1"/>
  <c r="BU44" i="10" s="1"/>
  <c r="BV44" i="10" s="1"/>
  <c r="BW44" i="10" s="1"/>
  <c r="BX44" i="10" s="1"/>
  <c r="BY44" i="10" s="1"/>
  <c r="BZ44" i="10" s="1"/>
  <c r="CA44" i="10" s="1"/>
  <c r="CB44" i="10" s="1"/>
  <c r="CC44" i="10" s="1"/>
  <c r="CD44" i="10" s="1"/>
  <c r="CE44" i="10" s="1"/>
  <c r="CF44" i="10" s="1"/>
  <c r="CG44" i="10" s="1"/>
  <c r="CH44" i="10" s="1"/>
  <c r="CI44" i="10" s="1"/>
  <c r="CJ44" i="10" s="1"/>
  <c r="CK44" i="10" s="1"/>
  <c r="CL44" i="10" s="1"/>
  <c r="CM44" i="10" s="1"/>
  <c r="CN44" i="10" s="1"/>
  <c r="CO44" i="10" s="1"/>
  <c r="CP44" i="10" s="1"/>
  <c r="CQ44" i="10" s="1"/>
  <c r="CR44" i="10" s="1"/>
  <c r="CS44" i="10" s="1"/>
  <c r="CT44" i="10" s="1"/>
  <c r="CU44" i="10" s="1"/>
  <c r="CV44" i="10" s="1"/>
  <c r="CW44" i="10" s="1"/>
  <c r="CX44" i="10" s="1"/>
  <c r="CY44" i="10" s="1"/>
  <c r="CZ44" i="10" s="1"/>
  <c r="DA44" i="10" s="1"/>
  <c r="DB44" i="10" s="1"/>
  <c r="DC44" i="10" s="1"/>
  <c r="DD44" i="10" s="1"/>
  <c r="DE44" i="10" s="1"/>
  <c r="DF44" i="10" s="1"/>
  <c r="DG44" i="10" s="1"/>
  <c r="DH44" i="10" s="1"/>
  <c r="DI44" i="10" s="1"/>
  <c r="DJ44" i="10" s="1"/>
  <c r="DK44" i="10" s="1"/>
  <c r="DL44" i="10" s="1"/>
  <c r="DM44" i="10" s="1"/>
  <c r="DN44" i="10" s="1"/>
  <c r="DO44" i="10" s="1"/>
  <c r="DP44" i="10" s="1"/>
  <c r="DQ44" i="10" s="1"/>
  <c r="DR44" i="10" s="1"/>
  <c r="DS44" i="10" s="1"/>
  <c r="E30" i="10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S30" i="10" s="1"/>
  <c r="T30" i="10" s="1"/>
  <c r="U30" i="10" s="1"/>
  <c r="V30" i="10" s="1"/>
  <c r="W30" i="10" s="1"/>
  <c r="X30" i="10" s="1"/>
  <c r="Y30" i="10" s="1"/>
  <c r="Z30" i="10" s="1"/>
  <c r="AA30" i="10" s="1"/>
  <c r="AB30" i="10" s="1"/>
  <c r="AC30" i="10" s="1"/>
  <c r="AD30" i="10" s="1"/>
  <c r="AE30" i="10" s="1"/>
  <c r="AF30" i="10" s="1"/>
  <c r="AG30" i="10" s="1"/>
  <c r="AH30" i="10" s="1"/>
  <c r="AI30" i="10" s="1"/>
  <c r="AJ30" i="10" s="1"/>
  <c r="AK30" i="10" s="1"/>
  <c r="AL30" i="10" s="1"/>
  <c r="AM30" i="10" s="1"/>
  <c r="AN30" i="10" s="1"/>
  <c r="AO30" i="10" s="1"/>
  <c r="AP30" i="10" s="1"/>
  <c r="AQ30" i="10" s="1"/>
  <c r="AR30" i="10" s="1"/>
  <c r="AS30" i="10" s="1"/>
  <c r="AT30" i="10" s="1"/>
  <c r="AU30" i="10" s="1"/>
  <c r="AV30" i="10" s="1"/>
  <c r="AW30" i="10" s="1"/>
  <c r="AX30" i="10" s="1"/>
  <c r="AY30" i="10" s="1"/>
  <c r="AZ30" i="10" s="1"/>
  <c r="BA30" i="10" s="1"/>
  <c r="BB30" i="10" s="1"/>
  <c r="BC30" i="10" s="1"/>
  <c r="BD30" i="10" s="1"/>
  <c r="BE30" i="10" s="1"/>
  <c r="BF30" i="10" s="1"/>
  <c r="BG30" i="10" s="1"/>
  <c r="BH30" i="10" s="1"/>
  <c r="BI30" i="10" s="1"/>
  <c r="BJ30" i="10" s="1"/>
  <c r="BK30" i="10" s="1"/>
  <c r="BL30" i="10" s="1"/>
  <c r="BM30" i="10" s="1"/>
  <c r="BN30" i="10" s="1"/>
  <c r="BO30" i="10" s="1"/>
  <c r="BP30" i="10" s="1"/>
  <c r="BQ30" i="10" s="1"/>
  <c r="BR30" i="10" s="1"/>
  <c r="BS30" i="10" s="1"/>
  <c r="BT30" i="10" s="1"/>
  <c r="BU30" i="10" s="1"/>
  <c r="BV30" i="10" s="1"/>
  <c r="BW30" i="10" s="1"/>
  <c r="BX30" i="10" s="1"/>
  <c r="BY30" i="10" s="1"/>
  <c r="BZ30" i="10" s="1"/>
  <c r="CA30" i="10" s="1"/>
  <c r="CB30" i="10" s="1"/>
  <c r="CC30" i="10" s="1"/>
  <c r="CD30" i="10" s="1"/>
  <c r="CE30" i="10" s="1"/>
  <c r="CF30" i="10" s="1"/>
  <c r="CG30" i="10" s="1"/>
  <c r="CH30" i="10" s="1"/>
  <c r="CI30" i="10" s="1"/>
  <c r="CJ30" i="10" s="1"/>
  <c r="CK30" i="10" s="1"/>
  <c r="CL30" i="10" s="1"/>
  <c r="CM30" i="10" s="1"/>
  <c r="CN30" i="10" s="1"/>
  <c r="CO30" i="10" s="1"/>
  <c r="CP30" i="10" s="1"/>
  <c r="CQ30" i="10" s="1"/>
  <c r="CR30" i="10" s="1"/>
  <c r="CS30" i="10" s="1"/>
  <c r="CT30" i="10" s="1"/>
  <c r="CU30" i="10" s="1"/>
  <c r="CV30" i="10" s="1"/>
  <c r="CW30" i="10" s="1"/>
  <c r="CX30" i="10" s="1"/>
  <c r="CY30" i="10" s="1"/>
  <c r="CZ30" i="10" s="1"/>
  <c r="DA30" i="10" s="1"/>
  <c r="DB30" i="10" s="1"/>
  <c r="DC30" i="10" s="1"/>
  <c r="DD30" i="10" s="1"/>
  <c r="DE30" i="10" s="1"/>
  <c r="DF30" i="10" s="1"/>
  <c r="DG30" i="10" s="1"/>
  <c r="DH30" i="10" s="1"/>
  <c r="DI30" i="10" s="1"/>
  <c r="DJ30" i="10" s="1"/>
  <c r="DK30" i="10" s="1"/>
  <c r="DL30" i="10" s="1"/>
  <c r="DM30" i="10" s="1"/>
  <c r="DN30" i="10" s="1"/>
  <c r="DO30" i="10" s="1"/>
  <c r="DP30" i="10" s="1"/>
  <c r="DQ30" i="10" s="1"/>
  <c r="DR30" i="10" s="1"/>
  <c r="DS30" i="10" s="1"/>
  <c r="DS13" i="10"/>
  <c r="DR13" i="10"/>
  <c r="DQ13" i="10"/>
  <c r="DP13" i="10"/>
  <c r="DO13" i="10"/>
  <c r="DN13" i="10"/>
  <c r="DM13" i="10"/>
  <c r="DL13" i="10"/>
  <c r="DK13" i="10"/>
  <c r="DJ13" i="10"/>
  <c r="DI13" i="10"/>
  <c r="DG13" i="10"/>
  <c r="DF13" i="10"/>
  <c r="DE13" i="10"/>
  <c r="DD13" i="10"/>
  <c r="DC13" i="10"/>
  <c r="DB13" i="10"/>
  <c r="DA13" i="10"/>
  <c r="CZ13" i="10"/>
  <c r="CY13" i="10"/>
  <c r="CX13" i="10"/>
  <c r="CW13" i="10"/>
  <c r="CU13" i="10"/>
  <c r="CT13" i="10"/>
  <c r="CS13" i="10"/>
  <c r="CR13" i="10"/>
  <c r="CQ13" i="10"/>
  <c r="CP13" i="10"/>
  <c r="CO13" i="10"/>
  <c r="CN13" i="10"/>
  <c r="CM13" i="10"/>
  <c r="CL13" i="10"/>
  <c r="CK13" i="10"/>
  <c r="CI13" i="10"/>
  <c r="CH13" i="10"/>
  <c r="CG13" i="10"/>
  <c r="CF13" i="10"/>
  <c r="CE13" i="10"/>
  <c r="CD13" i="10"/>
  <c r="CC13" i="10"/>
  <c r="CB13" i="10"/>
  <c r="CA13" i="10"/>
  <c r="BZ13" i="10"/>
  <c r="BY13" i="10"/>
  <c r="BW13" i="10"/>
  <c r="BV13" i="10"/>
  <c r="BU13" i="10"/>
  <c r="BT13" i="10"/>
  <c r="BS13" i="10"/>
  <c r="BR13" i="10"/>
  <c r="BQ13" i="10"/>
  <c r="BP13" i="10"/>
  <c r="BO13" i="10"/>
  <c r="BN13" i="10"/>
  <c r="BM13" i="10"/>
  <c r="BK13" i="10"/>
  <c r="BJ13" i="10"/>
  <c r="BI13" i="10"/>
  <c r="BH13" i="10"/>
  <c r="BG13" i="10"/>
  <c r="BF13" i="10"/>
  <c r="BE13" i="10"/>
  <c r="BD13" i="10"/>
  <c r="BC13" i="10"/>
  <c r="BB13" i="10"/>
  <c r="BA13" i="10"/>
  <c r="AY13" i="10"/>
  <c r="AX13" i="10"/>
  <c r="AW13" i="10"/>
  <c r="AV13" i="10"/>
  <c r="AU13" i="10"/>
  <c r="AT13" i="10"/>
  <c r="AS13" i="10"/>
  <c r="AR13" i="10"/>
  <c r="AQ13" i="10"/>
  <c r="AP13" i="10"/>
  <c r="AO13" i="10"/>
  <c r="AM13" i="10"/>
  <c r="AL13" i="10"/>
  <c r="AK13" i="10"/>
  <c r="AJ13" i="10"/>
  <c r="AI13" i="10"/>
  <c r="AH13" i="10"/>
  <c r="AG13" i="10"/>
  <c r="AF13" i="10"/>
  <c r="AE13" i="10"/>
  <c r="AD13" i="10"/>
  <c r="AC13" i="10"/>
  <c r="AA13" i="10"/>
  <c r="Z13" i="10"/>
  <c r="Y13" i="10"/>
  <c r="X13" i="10"/>
  <c r="W13" i="10"/>
  <c r="V13" i="10"/>
  <c r="U13" i="10"/>
  <c r="T13" i="10"/>
  <c r="S13" i="10"/>
  <c r="R13" i="10"/>
  <c r="Q13" i="10"/>
  <c r="O13" i="10"/>
  <c r="N13" i="10"/>
  <c r="M13" i="10"/>
  <c r="L13" i="10"/>
  <c r="K13" i="10"/>
  <c r="J13" i="10"/>
  <c r="I13" i="10"/>
  <c r="H13" i="10"/>
  <c r="G13" i="10"/>
  <c r="F13" i="10"/>
  <c r="E13" i="10"/>
  <c r="DS8" i="10"/>
  <c r="DR8" i="10"/>
  <c r="DR5" i="10" s="1"/>
  <c r="DQ8" i="10"/>
  <c r="DQ5" i="10" s="1"/>
  <c r="DP8" i="10"/>
  <c r="DP5" i="10" s="1"/>
  <c r="DO8" i="10"/>
  <c r="DO5" i="10" s="1"/>
  <c r="DN8" i="10"/>
  <c r="DN5" i="10" s="1"/>
  <c r="DM8" i="10"/>
  <c r="DM5" i="10" s="1"/>
  <c r="DL8" i="10"/>
  <c r="DL5" i="10" s="1"/>
  <c r="DK8" i="10"/>
  <c r="DK5" i="10" s="1"/>
  <c r="DJ8" i="10"/>
  <c r="DJ5" i="10" s="1"/>
  <c r="DI8" i="10"/>
  <c r="DI5" i="10" s="1"/>
  <c r="DG8" i="10"/>
  <c r="DF8" i="10"/>
  <c r="DF5" i="10" s="1"/>
  <c r="DE8" i="10"/>
  <c r="DE5" i="10" s="1"/>
  <c r="DD8" i="10"/>
  <c r="DD5" i="10" s="1"/>
  <c r="DC8" i="10"/>
  <c r="DB8" i="10"/>
  <c r="DB5" i="10" s="1"/>
  <c r="DA8" i="10"/>
  <c r="DA5" i="10" s="1"/>
  <c r="CZ8" i="10"/>
  <c r="CZ5" i="10" s="1"/>
  <c r="CY8" i="10"/>
  <c r="CX8" i="10"/>
  <c r="CX5" i="10" s="1"/>
  <c r="CW8" i="10"/>
  <c r="CW5" i="10" s="1"/>
  <c r="CU8" i="10"/>
  <c r="CU5" i="10" s="1"/>
  <c r="CT8" i="10"/>
  <c r="CT5" i="10" s="1"/>
  <c r="CS8" i="10"/>
  <c r="CS5" i="10" s="1"/>
  <c r="CR8" i="10"/>
  <c r="CR5" i="10" s="1"/>
  <c r="CQ8" i="10"/>
  <c r="CP8" i="10"/>
  <c r="CP5" i="10" s="1"/>
  <c r="CO8" i="10"/>
  <c r="CO5" i="10" s="1"/>
  <c r="CN8" i="10"/>
  <c r="CN5" i="10" s="1"/>
  <c r="CM8" i="10"/>
  <c r="CM5" i="10" s="1"/>
  <c r="CL8" i="10"/>
  <c r="CL5" i="10" s="1"/>
  <c r="CK8" i="10"/>
  <c r="CK5" i="10" s="1"/>
  <c r="CI8" i="10"/>
  <c r="CI5" i="10" s="1"/>
  <c r="CH8" i="10"/>
  <c r="CH5" i="10" s="1"/>
  <c r="CG8" i="10"/>
  <c r="CG5" i="10" s="1"/>
  <c r="CF8" i="10"/>
  <c r="CF5" i="10" s="1"/>
  <c r="CE8" i="10"/>
  <c r="CD8" i="10"/>
  <c r="CD5" i="10" s="1"/>
  <c r="CC8" i="10"/>
  <c r="CC5" i="10" s="1"/>
  <c r="CB8" i="10"/>
  <c r="CB5" i="10" s="1"/>
  <c r="CA8" i="10"/>
  <c r="CA5" i="10" s="1"/>
  <c r="BZ8" i="10"/>
  <c r="BZ5" i="10" s="1"/>
  <c r="BY8" i="10"/>
  <c r="BY5" i="10" s="1"/>
  <c r="BW8" i="10"/>
  <c r="BV8" i="10"/>
  <c r="BV5" i="10" s="1"/>
  <c r="BU8" i="10"/>
  <c r="BU5" i="10" s="1"/>
  <c r="BT8" i="10"/>
  <c r="BT5" i="10" s="1"/>
  <c r="BS8" i="10"/>
  <c r="BS5" i="10" s="1"/>
  <c r="BR8" i="10"/>
  <c r="BR5" i="10" s="1"/>
  <c r="BQ8" i="10"/>
  <c r="BQ5" i="10" s="1"/>
  <c r="BP8" i="10"/>
  <c r="BP5" i="10" s="1"/>
  <c r="BO8" i="10"/>
  <c r="BO5" i="10" s="1"/>
  <c r="BN8" i="10"/>
  <c r="BN5" i="10" s="1"/>
  <c r="BM8" i="10"/>
  <c r="BM5" i="10" s="1"/>
  <c r="BK8" i="10"/>
  <c r="BJ8" i="10"/>
  <c r="BJ5" i="10" s="1"/>
  <c r="BI8" i="10"/>
  <c r="BI5" i="10" s="1"/>
  <c r="BH8" i="10"/>
  <c r="BH5" i="10" s="1"/>
  <c r="BG8" i="10"/>
  <c r="BG5" i="10" s="1"/>
  <c r="BF8" i="10"/>
  <c r="BF5" i="10" s="1"/>
  <c r="BE8" i="10"/>
  <c r="BE5" i="10" s="1"/>
  <c r="BD8" i="10"/>
  <c r="BD5" i="10" s="1"/>
  <c r="BC8" i="10"/>
  <c r="BC5" i="10" s="1"/>
  <c r="BB8" i="10"/>
  <c r="BB5" i="10" s="1"/>
  <c r="BA8" i="10"/>
  <c r="BA5" i="10" s="1"/>
  <c r="AY8" i="10"/>
  <c r="AX8" i="10"/>
  <c r="AX5" i="10" s="1"/>
  <c r="AW8" i="10"/>
  <c r="AW5" i="10" s="1"/>
  <c r="AV8" i="10"/>
  <c r="AV5" i="10" s="1"/>
  <c r="AU8" i="10"/>
  <c r="AU5" i="10" s="1"/>
  <c r="AT8" i="10"/>
  <c r="AT5" i="10" s="1"/>
  <c r="AS8" i="10"/>
  <c r="AS5" i="10" s="1"/>
  <c r="AR8" i="10"/>
  <c r="AR5" i="10" s="1"/>
  <c r="AQ8" i="10"/>
  <c r="AQ5" i="10" s="1"/>
  <c r="AP8" i="10"/>
  <c r="AP5" i="10" s="1"/>
  <c r="AO8" i="10"/>
  <c r="AO5" i="10" s="1"/>
  <c r="AM8" i="10"/>
  <c r="AL8" i="10"/>
  <c r="AL5" i="10" s="1"/>
  <c r="AK8" i="10"/>
  <c r="AK5" i="10" s="1"/>
  <c r="AJ8" i="10"/>
  <c r="AJ5" i="10" s="1"/>
  <c r="AI8" i="10"/>
  <c r="AH8" i="10"/>
  <c r="AH5" i="10" s="1"/>
  <c r="AG8" i="10"/>
  <c r="AF8" i="10"/>
  <c r="AF5" i="10" s="1"/>
  <c r="AE8" i="10"/>
  <c r="AD8" i="10"/>
  <c r="AD5" i="10" s="1"/>
  <c r="AC8" i="10"/>
  <c r="AC5" i="10" s="1"/>
  <c r="AB8" i="10"/>
  <c r="AB5" i="10" s="1"/>
  <c r="AA8" i="10"/>
  <c r="Z8" i="10"/>
  <c r="Z5" i="10" s="1"/>
  <c r="Y8" i="10"/>
  <c r="Y5" i="10" s="1"/>
  <c r="X8" i="10"/>
  <c r="X5" i="10" s="1"/>
  <c r="W8" i="10"/>
  <c r="V8" i="10"/>
  <c r="V5" i="10" s="1"/>
  <c r="U8" i="10"/>
  <c r="U5" i="10" s="1"/>
  <c r="T8" i="10"/>
  <c r="T5" i="10" s="1"/>
  <c r="S8" i="10"/>
  <c r="R8" i="10"/>
  <c r="R5" i="10" s="1"/>
  <c r="Q8" i="10"/>
  <c r="Q5" i="10" s="1"/>
  <c r="P8" i="10"/>
  <c r="P5" i="10" s="1"/>
  <c r="O8" i="10"/>
  <c r="N8" i="10"/>
  <c r="N5" i="10" s="1"/>
  <c r="M8" i="10"/>
  <c r="M5" i="10" s="1"/>
  <c r="L8" i="10"/>
  <c r="L5" i="10" s="1"/>
  <c r="K8" i="10"/>
  <c r="J8" i="10"/>
  <c r="J5" i="10" s="1"/>
  <c r="I8" i="10"/>
  <c r="I5" i="10" s="1"/>
  <c r="H8" i="10"/>
  <c r="H5" i="10" s="1"/>
  <c r="G8" i="10"/>
  <c r="F8" i="10"/>
  <c r="F5" i="10" s="1"/>
  <c r="E8" i="10"/>
  <c r="E5" i="10" s="1"/>
  <c r="DS5" i="10"/>
  <c r="DG5" i="10"/>
  <c r="DC5" i="10"/>
  <c r="CY5" i="10"/>
  <c r="CQ5" i="10"/>
  <c r="CE5" i="10"/>
  <c r="BW5" i="10"/>
  <c r="BK5" i="10"/>
  <c r="AY5" i="10"/>
  <c r="AM5" i="10"/>
  <c r="AI5" i="10"/>
  <c r="AG5" i="10"/>
  <c r="AE5" i="10"/>
  <c r="AA5" i="10"/>
  <c r="W5" i="10"/>
  <c r="S5" i="10"/>
  <c r="O5" i="10"/>
  <c r="K5" i="10"/>
  <c r="G5" i="10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AH4" i="10" s="1"/>
  <c r="AI4" i="10" s="1"/>
  <c r="AJ4" i="10" s="1"/>
  <c r="AK4" i="10" s="1"/>
  <c r="AL4" i="10" s="1"/>
  <c r="AM4" i="10" s="1"/>
  <c r="AN4" i="10" s="1"/>
  <c r="AO4" i="10" s="1"/>
  <c r="AP4" i="10" s="1"/>
  <c r="AQ4" i="10" s="1"/>
  <c r="AR4" i="10" s="1"/>
  <c r="AS4" i="10" s="1"/>
  <c r="AT4" i="10" s="1"/>
  <c r="AU4" i="10" s="1"/>
  <c r="AV4" i="10" s="1"/>
  <c r="AW4" i="10" s="1"/>
  <c r="AX4" i="10" s="1"/>
  <c r="AY4" i="10" s="1"/>
  <c r="AZ4" i="10" s="1"/>
  <c r="BA4" i="10" s="1"/>
  <c r="BB4" i="10" s="1"/>
  <c r="BC4" i="10" s="1"/>
  <c r="BD4" i="10" s="1"/>
  <c r="BE4" i="10" s="1"/>
  <c r="BF4" i="10" s="1"/>
  <c r="BG4" i="10" s="1"/>
  <c r="BH4" i="10" s="1"/>
  <c r="BI4" i="10" s="1"/>
  <c r="BJ4" i="10" s="1"/>
  <c r="BK4" i="10" s="1"/>
  <c r="BL4" i="10" s="1"/>
  <c r="BM4" i="10" s="1"/>
  <c r="BN4" i="10" s="1"/>
  <c r="BO4" i="10" s="1"/>
  <c r="BP4" i="10" s="1"/>
  <c r="BQ4" i="10" s="1"/>
  <c r="BR4" i="10" s="1"/>
  <c r="BS4" i="10" s="1"/>
  <c r="BT4" i="10" s="1"/>
  <c r="BU4" i="10" s="1"/>
  <c r="BV4" i="10" s="1"/>
  <c r="BW4" i="10" s="1"/>
  <c r="BX4" i="10" s="1"/>
  <c r="BY4" i="10" s="1"/>
  <c r="BZ4" i="10" s="1"/>
  <c r="CA4" i="10" s="1"/>
  <c r="CB4" i="10" s="1"/>
  <c r="CC4" i="10" s="1"/>
  <c r="CD4" i="10" s="1"/>
  <c r="CE4" i="10" s="1"/>
  <c r="CF4" i="10" s="1"/>
  <c r="CG4" i="10" s="1"/>
  <c r="CH4" i="10" s="1"/>
  <c r="CI4" i="10" s="1"/>
  <c r="CJ4" i="10" s="1"/>
  <c r="CK4" i="10" s="1"/>
  <c r="CL4" i="10" s="1"/>
  <c r="CM4" i="10" s="1"/>
  <c r="CN4" i="10" s="1"/>
  <c r="CO4" i="10" s="1"/>
  <c r="CP4" i="10" s="1"/>
  <c r="CQ4" i="10" s="1"/>
  <c r="CR4" i="10" s="1"/>
  <c r="CS4" i="10" s="1"/>
  <c r="CT4" i="10" s="1"/>
  <c r="CU4" i="10" s="1"/>
  <c r="CV4" i="10" s="1"/>
  <c r="CW4" i="10" s="1"/>
  <c r="CX4" i="10" s="1"/>
  <c r="CY4" i="10" s="1"/>
  <c r="CZ4" i="10" s="1"/>
  <c r="DA4" i="10" s="1"/>
  <c r="DB4" i="10" s="1"/>
  <c r="DC4" i="10" s="1"/>
  <c r="DD4" i="10" s="1"/>
  <c r="DE4" i="10" s="1"/>
  <c r="DF4" i="10" s="1"/>
  <c r="DG4" i="10" s="1"/>
  <c r="DH4" i="10" s="1"/>
  <c r="DI4" i="10" s="1"/>
  <c r="DJ4" i="10" s="1"/>
  <c r="DK4" i="10" s="1"/>
  <c r="DL4" i="10" s="1"/>
  <c r="DM4" i="10" s="1"/>
  <c r="DN4" i="10" s="1"/>
  <c r="DO4" i="10" s="1"/>
  <c r="DP4" i="10" s="1"/>
  <c r="DQ4" i="10" s="1"/>
  <c r="DR4" i="10" s="1"/>
  <c r="DS4" i="10" s="1"/>
  <c r="E3" i="10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H3" i="10" s="1"/>
  <c r="AI3" i="10" s="1"/>
  <c r="AJ3" i="10" s="1"/>
  <c r="AK3" i="10" s="1"/>
  <c r="AL3" i="10" s="1"/>
  <c r="AM3" i="10" s="1"/>
  <c r="AN3" i="10" s="1"/>
  <c r="AO3" i="10" s="1"/>
  <c r="AP3" i="10" s="1"/>
  <c r="AQ3" i="10" s="1"/>
  <c r="AR3" i="10" s="1"/>
  <c r="AS3" i="10" s="1"/>
  <c r="AT3" i="10" s="1"/>
  <c r="AU3" i="10" s="1"/>
  <c r="AV3" i="10" s="1"/>
  <c r="AW3" i="10" s="1"/>
  <c r="AX3" i="10" s="1"/>
  <c r="AY3" i="10" s="1"/>
  <c r="AZ3" i="10" s="1"/>
  <c r="BA3" i="10" s="1"/>
  <c r="BB3" i="10" s="1"/>
  <c r="BC3" i="10" s="1"/>
  <c r="BD3" i="10" s="1"/>
  <c r="BE3" i="10" s="1"/>
  <c r="BF3" i="10" s="1"/>
  <c r="BG3" i="10" s="1"/>
  <c r="BH3" i="10" s="1"/>
  <c r="BI3" i="10" s="1"/>
  <c r="BJ3" i="10" s="1"/>
  <c r="BK3" i="10" s="1"/>
  <c r="BL3" i="10" s="1"/>
  <c r="BM3" i="10" s="1"/>
  <c r="BN3" i="10" s="1"/>
  <c r="BO3" i="10" s="1"/>
  <c r="BP3" i="10" s="1"/>
  <c r="BQ3" i="10" s="1"/>
  <c r="BR3" i="10" s="1"/>
  <c r="BS3" i="10" s="1"/>
  <c r="BT3" i="10" s="1"/>
  <c r="BU3" i="10" s="1"/>
  <c r="BV3" i="10" s="1"/>
  <c r="BW3" i="10" s="1"/>
  <c r="BX3" i="10" s="1"/>
  <c r="BY3" i="10" s="1"/>
  <c r="BZ3" i="10" s="1"/>
  <c r="CA3" i="10" s="1"/>
  <c r="CB3" i="10" s="1"/>
  <c r="CC3" i="10" s="1"/>
  <c r="CD3" i="10" s="1"/>
  <c r="CE3" i="10" s="1"/>
  <c r="CF3" i="10" s="1"/>
  <c r="CG3" i="10" s="1"/>
  <c r="CH3" i="10" s="1"/>
  <c r="CI3" i="10" s="1"/>
  <c r="CJ3" i="10" s="1"/>
  <c r="CK3" i="10" s="1"/>
  <c r="CL3" i="10" s="1"/>
  <c r="CM3" i="10" s="1"/>
  <c r="CN3" i="10" s="1"/>
  <c r="CO3" i="10" s="1"/>
  <c r="CP3" i="10" s="1"/>
  <c r="CQ3" i="10" s="1"/>
  <c r="CR3" i="10" s="1"/>
  <c r="CS3" i="10" s="1"/>
  <c r="CT3" i="10" s="1"/>
  <c r="CU3" i="10" s="1"/>
  <c r="CV3" i="10" s="1"/>
  <c r="CW3" i="10" s="1"/>
  <c r="CX3" i="10" s="1"/>
  <c r="CY3" i="10" s="1"/>
  <c r="CZ3" i="10" s="1"/>
  <c r="DA3" i="10" s="1"/>
  <c r="DB3" i="10" s="1"/>
  <c r="DC3" i="10" s="1"/>
  <c r="DD3" i="10" s="1"/>
  <c r="DE3" i="10" s="1"/>
  <c r="DF3" i="10" s="1"/>
  <c r="DG3" i="10" s="1"/>
  <c r="DH3" i="10" s="1"/>
  <c r="DI3" i="10" s="1"/>
  <c r="DJ3" i="10" s="1"/>
  <c r="DK3" i="10" s="1"/>
  <c r="DL3" i="10" s="1"/>
  <c r="DM3" i="10" s="1"/>
  <c r="DN3" i="10" s="1"/>
  <c r="DO3" i="10" s="1"/>
  <c r="DP3" i="10" s="1"/>
  <c r="DQ3" i="10" s="1"/>
  <c r="DR3" i="10" s="1"/>
  <c r="DS3" i="10" s="1"/>
  <c r="H32" i="10" l="1"/>
  <c r="H45" i="10" s="1"/>
  <c r="E31" i="10"/>
  <c r="F31" i="10" s="1"/>
  <c r="G31" i="10" s="1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R31" i="10" s="1"/>
  <c r="S31" i="10" s="1"/>
  <c r="T31" i="10" s="1"/>
  <c r="U31" i="10" s="1"/>
  <c r="V31" i="10" s="1"/>
  <c r="W31" i="10" s="1"/>
  <c r="X31" i="10" s="1"/>
  <c r="Y31" i="10" s="1"/>
  <c r="Z31" i="10" s="1"/>
  <c r="AA31" i="10" s="1"/>
  <c r="AB31" i="10" s="1"/>
  <c r="AC31" i="10" s="1"/>
  <c r="AD31" i="10" s="1"/>
  <c r="AE31" i="10" s="1"/>
  <c r="AF31" i="10" s="1"/>
  <c r="AG31" i="10" s="1"/>
  <c r="AH31" i="10" s="1"/>
  <c r="AI31" i="10" s="1"/>
  <c r="AJ31" i="10" s="1"/>
  <c r="AK31" i="10" s="1"/>
  <c r="AL31" i="10" s="1"/>
  <c r="AM31" i="10" s="1"/>
  <c r="AN31" i="10" s="1"/>
  <c r="AO31" i="10" s="1"/>
  <c r="AP31" i="10" s="1"/>
  <c r="AQ31" i="10" s="1"/>
  <c r="AR31" i="10" s="1"/>
  <c r="AS31" i="10" s="1"/>
  <c r="AT31" i="10" s="1"/>
  <c r="AU31" i="10" s="1"/>
  <c r="AV31" i="10" s="1"/>
  <c r="AW31" i="10" s="1"/>
  <c r="AX31" i="10" s="1"/>
  <c r="AY31" i="10" s="1"/>
  <c r="AZ31" i="10" s="1"/>
  <c r="BA31" i="10" s="1"/>
  <c r="BB31" i="10" s="1"/>
  <c r="BC31" i="10" s="1"/>
  <c r="BD31" i="10" s="1"/>
  <c r="BE31" i="10" s="1"/>
  <c r="BF31" i="10" s="1"/>
  <c r="BG31" i="10" s="1"/>
  <c r="BH31" i="10" s="1"/>
  <c r="BI31" i="10" s="1"/>
  <c r="BJ31" i="10" s="1"/>
  <c r="BK31" i="10" s="1"/>
  <c r="BL31" i="10" s="1"/>
  <c r="BM31" i="10" s="1"/>
  <c r="BN31" i="10" s="1"/>
  <c r="BO31" i="10" s="1"/>
  <c r="BP31" i="10" s="1"/>
  <c r="BQ31" i="10" s="1"/>
  <c r="BR31" i="10" s="1"/>
  <c r="BS31" i="10" s="1"/>
  <c r="BT31" i="10" s="1"/>
  <c r="BU31" i="10" s="1"/>
  <c r="BV31" i="10" s="1"/>
  <c r="BW31" i="10" s="1"/>
  <c r="BX31" i="10" s="1"/>
  <c r="BY31" i="10" s="1"/>
  <c r="BZ31" i="10" s="1"/>
  <c r="CA31" i="10" s="1"/>
  <c r="CB31" i="10" s="1"/>
  <c r="CC31" i="10" s="1"/>
  <c r="CD31" i="10" s="1"/>
  <c r="CE31" i="10" s="1"/>
  <c r="CF31" i="10" s="1"/>
  <c r="CG31" i="10" s="1"/>
  <c r="CH31" i="10" s="1"/>
  <c r="CI31" i="10" s="1"/>
  <c r="CJ31" i="10" s="1"/>
  <c r="CK31" i="10" s="1"/>
  <c r="CL31" i="10" s="1"/>
  <c r="CM31" i="10" s="1"/>
  <c r="CN31" i="10" s="1"/>
  <c r="CO31" i="10" s="1"/>
  <c r="CP31" i="10" s="1"/>
  <c r="CQ31" i="10" s="1"/>
  <c r="CR31" i="10" s="1"/>
  <c r="CS31" i="10" s="1"/>
  <c r="CT31" i="10" s="1"/>
  <c r="CU31" i="10" s="1"/>
  <c r="CV31" i="10" s="1"/>
  <c r="CW31" i="10" s="1"/>
  <c r="CX31" i="10" s="1"/>
  <c r="CY31" i="10" s="1"/>
  <c r="CZ31" i="10" s="1"/>
  <c r="DA31" i="10" s="1"/>
  <c r="DB31" i="10" s="1"/>
  <c r="DC31" i="10" s="1"/>
  <c r="DD31" i="10" s="1"/>
  <c r="DE31" i="10" s="1"/>
  <c r="DF31" i="10" s="1"/>
  <c r="DG31" i="10" s="1"/>
  <c r="DH31" i="10" s="1"/>
  <c r="DI31" i="10" s="1"/>
  <c r="DJ31" i="10" s="1"/>
  <c r="DK31" i="10" s="1"/>
  <c r="DL31" i="10" s="1"/>
  <c r="DM31" i="10" s="1"/>
  <c r="DN31" i="10" s="1"/>
  <c r="DO31" i="10" s="1"/>
  <c r="DP31" i="10" s="1"/>
  <c r="DQ31" i="10" s="1"/>
  <c r="DR31" i="10" s="1"/>
  <c r="DS31" i="10" s="1"/>
  <c r="I49" i="10"/>
  <c r="J49" i="10" s="1"/>
  <c r="H46" i="10"/>
  <c r="L47" i="10"/>
  <c r="O137" i="11"/>
  <c r="O136" i="11"/>
  <c r="O135" i="11"/>
  <c r="O134" i="11"/>
  <c r="O133" i="11"/>
  <c r="O132" i="11"/>
  <c r="O131" i="11"/>
  <c r="O127" i="11"/>
  <c r="O128" i="11"/>
  <c r="O129" i="11"/>
  <c r="O130" i="11"/>
  <c r="O126" i="11"/>
  <c r="C137" i="11"/>
  <c r="C127" i="11"/>
  <c r="C128" i="11"/>
  <c r="C129" i="11"/>
  <c r="C130" i="11"/>
  <c r="C131" i="11"/>
  <c r="C132" i="11"/>
  <c r="C133" i="11"/>
  <c r="C134" i="11"/>
  <c r="C135" i="11"/>
  <c r="C136" i="11"/>
  <c r="C126" i="11"/>
  <c r="F74" i="11"/>
  <c r="O53" i="11"/>
  <c r="C15" i="10" s="1"/>
  <c r="O54" i="11"/>
  <c r="C16" i="10" s="1"/>
  <c r="O55" i="11"/>
  <c r="C17" i="10" s="1"/>
  <c r="O56" i="11"/>
  <c r="C18" i="10" s="1"/>
  <c r="O57" i="11"/>
  <c r="C19" i="10" s="1"/>
  <c r="O58" i="11"/>
  <c r="C20" i="10" s="1"/>
  <c r="O59" i="11"/>
  <c r="C21" i="10" s="1"/>
  <c r="O60" i="11"/>
  <c r="C22" i="10" s="1"/>
  <c r="O61" i="11"/>
  <c r="C23" i="10" s="1"/>
  <c r="O62" i="11"/>
  <c r="C24" i="10" s="1"/>
  <c r="O63" i="11"/>
  <c r="C25" i="10" s="1"/>
  <c r="O64" i="11"/>
  <c r="O65" i="11"/>
  <c r="O66" i="11"/>
  <c r="O67" i="11"/>
  <c r="O68" i="11"/>
  <c r="O69" i="11"/>
  <c r="O70" i="11"/>
  <c r="O71" i="11"/>
  <c r="O72" i="11"/>
  <c r="O73" i="11"/>
  <c r="O74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N75" i="11"/>
  <c r="M75" i="11"/>
  <c r="C10" i="10" s="1"/>
  <c r="C8" i="10" s="1"/>
  <c r="K75" i="11"/>
  <c r="J75" i="11"/>
  <c r="C6" i="10" s="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7" i="11"/>
  <c r="F68" i="11"/>
  <c r="F69" i="11"/>
  <c r="F70" i="11"/>
  <c r="F71" i="11"/>
  <c r="F72" i="11"/>
  <c r="F73" i="11"/>
  <c r="G75" i="11"/>
  <c r="B65" i="11"/>
  <c r="B66" i="11"/>
  <c r="B67" i="11"/>
  <c r="B68" i="11"/>
  <c r="B69" i="11"/>
  <c r="B70" i="11"/>
  <c r="B71" i="11"/>
  <c r="B72" i="11"/>
  <c r="B73" i="11"/>
  <c r="B74" i="11"/>
  <c r="B64" i="11"/>
  <c r="B53" i="11"/>
  <c r="B15" i="10" s="1"/>
  <c r="B54" i="11"/>
  <c r="B16" i="10" s="1"/>
  <c r="B55" i="11"/>
  <c r="B17" i="10" s="1"/>
  <c r="B56" i="11"/>
  <c r="B18" i="10" s="1"/>
  <c r="B57" i="11"/>
  <c r="B19" i="10" s="1"/>
  <c r="B58" i="11"/>
  <c r="B20" i="10" s="1"/>
  <c r="B59" i="11"/>
  <c r="B21" i="10" s="1"/>
  <c r="B60" i="11"/>
  <c r="B22" i="10" s="1"/>
  <c r="B61" i="11"/>
  <c r="B23" i="10" s="1"/>
  <c r="B62" i="11"/>
  <c r="B24" i="10" s="1"/>
  <c r="B63" i="11"/>
  <c r="B25" i="10" s="1"/>
  <c r="B52" i="11"/>
  <c r="B14" i="10" s="1"/>
  <c r="E44" i="11"/>
  <c r="C44" i="11"/>
  <c r="L27" i="11"/>
  <c r="L28" i="11"/>
  <c r="L29" i="11"/>
  <c r="L30" i="11"/>
  <c r="L31" i="11"/>
  <c r="L32" i="11"/>
  <c r="L33" i="11"/>
  <c r="L34" i="11"/>
  <c r="L35" i="11"/>
  <c r="L36" i="11"/>
  <c r="L26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27" i="11"/>
  <c r="G26" i="11"/>
  <c r="C38" i="11"/>
  <c r="C37" i="11"/>
  <c r="C36" i="11"/>
  <c r="C35" i="11"/>
  <c r="C28" i="11"/>
  <c r="C29" i="11"/>
  <c r="C30" i="11"/>
  <c r="C31" i="11"/>
  <c r="C32" i="11"/>
  <c r="C33" i="11"/>
  <c r="C34" i="11"/>
  <c r="C27" i="11"/>
  <c r="C26" i="11"/>
  <c r="C5" i="10" l="1"/>
  <c r="K49" i="10"/>
  <c r="M47" i="10"/>
  <c r="D66" i="11"/>
  <c r="D69" i="11"/>
  <c r="D71" i="11"/>
  <c r="D67" i="11"/>
  <c r="D70" i="11"/>
  <c r="D62" i="11"/>
  <c r="D58" i="11"/>
  <c r="D54" i="11"/>
  <c r="D63" i="11"/>
  <c r="D55" i="11"/>
  <c r="D65" i="11"/>
  <c r="D61" i="11"/>
  <c r="D57" i="11"/>
  <c r="D53" i="11"/>
  <c r="D59" i="11"/>
  <c r="D72" i="11"/>
  <c r="D68" i="11"/>
  <c r="D64" i="11"/>
  <c r="D60" i="11"/>
  <c r="D56" i="11"/>
  <c r="D74" i="11"/>
  <c r="D73" i="11"/>
  <c r="K10" i="11"/>
  <c r="F93" i="11"/>
  <c r="O52" i="11"/>
  <c r="L52" i="11"/>
  <c r="I52" i="11"/>
  <c r="I75" i="11" s="1"/>
  <c r="F52" i="11"/>
  <c r="F75" i="11" s="1"/>
  <c r="O75" i="11" l="1"/>
  <c r="C14" i="10"/>
  <c r="C13" i="10" s="1"/>
  <c r="C27" i="10" s="1"/>
  <c r="L32" i="10"/>
  <c r="L45" i="10" s="1"/>
  <c r="N47" i="10"/>
  <c r="L49" i="10"/>
  <c r="D52" i="11"/>
  <c r="L75" i="11"/>
  <c r="D75" i="11" l="1"/>
  <c r="P58" i="11" s="1"/>
  <c r="M49" i="10"/>
  <c r="L46" i="10"/>
  <c r="O47" i="10"/>
  <c r="M32" i="10"/>
  <c r="M45" i="10" s="1"/>
  <c r="E73" i="11"/>
  <c r="P70" i="11"/>
  <c r="P59" i="11"/>
  <c r="P67" i="11"/>
  <c r="P53" i="11"/>
  <c r="P55" i="11"/>
  <c r="P64" i="11"/>
  <c r="P72" i="11"/>
  <c r="P52" i="11"/>
  <c r="P69" i="11"/>
  <c r="E71" i="11"/>
  <c r="E66" i="11"/>
  <c r="E56" i="11"/>
  <c r="E60" i="11"/>
  <c r="E69" i="11"/>
  <c r="E55" i="11"/>
  <c r="E54" i="11"/>
  <c r="E68" i="11"/>
  <c r="E64" i="11"/>
  <c r="I76" i="11"/>
  <c r="E52" i="11"/>
  <c r="E74" i="11"/>
  <c r="E65" i="11"/>
  <c r="L76" i="11"/>
  <c r="E59" i="11" l="1"/>
  <c r="E72" i="11"/>
  <c r="E70" i="11"/>
  <c r="E62" i="11"/>
  <c r="E57" i="11"/>
  <c r="P73" i="11"/>
  <c r="P54" i="11"/>
  <c r="P75" i="11" s="1"/>
  <c r="P60" i="11"/>
  <c r="P71" i="11"/>
  <c r="P65" i="11"/>
  <c r="P66" i="11"/>
  <c r="P56" i="11"/>
  <c r="P62" i="11"/>
  <c r="E58" i="11"/>
  <c r="E61" i="11"/>
  <c r="E53" i="11"/>
  <c r="E63" i="11"/>
  <c r="E67" i="11"/>
  <c r="P61" i="11"/>
  <c r="P68" i="11"/>
  <c r="P57" i="11"/>
  <c r="P63" i="11"/>
  <c r="P74" i="11"/>
  <c r="N32" i="10"/>
  <c r="N45" i="10" s="1"/>
  <c r="N49" i="10"/>
  <c r="M46" i="10"/>
  <c r="P47" i="10"/>
  <c r="E75" i="11"/>
  <c r="H76" i="11"/>
  <c r="N76" i="11"/>
  <c r="K76" i="11"/>
  <c r="F76" i="11"/>
  <c r="G76" i="11"/>
  <c r="J76" i="11"/>
  <c r="M76" i="11"/>
  <c r="M73" i="10" l="1"/>
  <c r="O49" i="10"/>
  <c r="N46" i="10"/>
  <c r="P33" i="10"/>
  <c r="O32" i="10"/>
  <c r="O45" i="10" s="1"/>
  <c r="Q47" i="10"/>
  <c r="K3" i="3"/>
  <c r="J3" i="3"/>
  <c r="C33" i="3" s="1"/>
  <c r="I3" i="3"/>
  <c r="H3" i="3"/>
  <c r="I27" i="3" s="1"/>
  <c r="G3" i="3"/>
  <c r="H27" i="3" s="1"/>
  <c r="F3" i="3"/>
  <c r="G27" i="3" s="1"/>
  <c r="E3" i="3"/>
  <c r="F27" i="3" s="1"/>
  <c r="D3" i="3"/>
  <c r="E27" i="3" s="1"/>
  <c r="C3" i="3"/>
  <c r="E52" i="3" l="1"/>
  <c r="I53" i="10" s="1"/>
  <c r="J53" i="10" s="1"/>
  <c r="Q33" i="10"/>
  <c r="P32" i="10"/>
  <c r="P45" i="10" s="1"/>
  <c r="P49" i="10"/>
  <c r="O46" i="10"/>
  <c r="N73" i="10"/>
  <c r="E59" i="3"/>
  <c r="I33" i="10" s="1"/>
  <c r="E53" i="3"/>
  <c r="I54" i="10" s="1"/>
  <c r="J54" i="10" s="1"/>
  <c r="K54" i="10" s="1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C60" i="3"/>
  <c r="J33" i="10" l="1"/>
  <c r="I32" i="10"/>
  <c r="I45" i="10" s="1"/>
  <c r="I46" i="10"/>
  <c r="K53" i="10"/>
  <c r="J46" i="10"/>
  <c r="O73" i="10"/>
  <c r="R33" i="10"/>
  <c r="Q32" i="10"/>
  <c r="Q45" i="10" s="1"/>
  <c r="Q49" i="10"/>
  <c r="P46" i="10"/>
  <c r="I29" i="3"/>
  <c r="I28" i="3" s="1"/>
  <c r="H29" i="3"/>
  <c r="H28" i="3" s="1"/>
  <c r="N12" i="11" s="1"/>
  <c r="M53" i="10" l="1"/>
  <c r="N53" i="10" s="1"/>
  <c r="O53" i="10" s="1"/>
  <c r="P53" i="10" s="1"/>
  <c r="Q53" i="10" s="1"/>
  <c r="R53" i="10" s="1"/>
  <c r="S53" i="10" s="1"/>
  <c r="T53" i="10" s="1"/>
  <c r="K46" i="10"/>
  <c r="P12" i="11"/>
  <c r="E17" i="11"/>
  <c r="E18" i="11" s="1"/>
  <c r="K33" i="10"/>
  <c r="K32" i="10" s="1"/>
  <c r="K45" i="10" s="1"/>
  <c r="J32" i="10"/>
  <c r="J45" i="10" s="1"/>
  <c r="T47" i="10"/>
  <c r="R49" i="10"/>
  <c r="Q46" i="10"/>
  <c r="S33" i="10"/>
  <c r="R32" i="10"/>
  <c r="R45" i="10" s="1"/>
  <c r="D9" i="5"/>
  <c r="U47" i="10" l="1"/>
  <c r="S32" i="10"/>
  <c r="S45" i="10" s="1"/>
  <c r="T33" i="10"/>
  <c r="B26" i="5"/>
  <c r="B27" i="5"/>
  <c r="B28" i="5"/>
  <c r="B29" i="5"/>
  <c r="B30" i="5"/>
  <c r="B31" i="5"/>
  <c r="B32" i="5"/>
  <c r="B33" i="5"/>
  <c r="B34" i="5"/>
  <c r="B35" i="5"/>
  <c r="B25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E19" i="5"/>
  <c r="F19" i="5"/>
  <c r="G19" i="5"/>
  <c r="E20" i="5"/>
  <c r="F20" i="5"/>
  <c r="G20" i="5"/>
  <c r="H20" i="5"/>
  <c r="E21" i="5"/>
  <c r="F21" i="5"/>
  <c r="G21" i="5"/>
  <c r="H21" i="5"/>
  <c r="B13" i="5"/>
  <c r="B14" i="5"/>
  <c r="B15" i="5"/>
  <c r="B16" i="5"/>
  <c r="B17" i="5"/>
  <c r="B18" i="5"/>
  <c r="B19" i="5"/>
  <c r="B20" i="5"/>
  <c r="B21" i="5"/>
  <c r="B22" i="5"/>
  <c r="B23" i="5"/>
  <c r="B12" i="5"/>
  <c r="I59" i="3"/>
  <c r="H59" i="3"/>
  <c r="AS33" i="10" s="1"/>
  <c r="G59" i="3"/>
  <c r="AG33" i="10" s="1"/>
  <c r="F59" i="3"/>
  <c r="U33" i="10" s="1"/>
  <c r="I53" i="3"/>
  <c r="H53" i="3"/>
  <c r="G53" i="3"/>
  <c r="F53" i="3"/>
  <c r="D32" i="5"/>
  <c r="I52" i="3"/>
  <c r="H52" i="3"/>
  <c r="G52" i="3"/>
  <c r="F52" i="3"/>
  <c r="D31" i="5"/>
  <c r="E32" i="5" l="1"/>
  <c r="U54" i="10"/>
  <c r="V54" i="10" s="1"/>
  <c r="W54" i="10" s="1"/>
  <c r="G31" i="5"/>
  <c r="AS53" i="10"/>
  <c r="AT53" i="10" s="1"/>
  <c r="AU53" i="10" s="1"/>
  <c r="AW53" i="10" s="1"/>
  <c r="AX53" i="10" s="1"/>
  <c r="AY53" i="10" s="1"/>
  <c r="AZ53" i="10" s="1"/>
  <c r="BA53" i="10" s="1"/>
  <c r="BB53" i="10" s="1"/>
  <c r="BC53" i="10" s="1"/>
  <c r="BD53" i="10" s="1"/>
  <c r="F32" i="5"/>
  <c r="AG54" i="10"/>
  <c r="AH54" i="10" s="1"/>
  <c r="AI54" i="10" s="1"/>
  <c r="H31" i="5"/>
  <c r="BE53" i="10"/>
  <c r="G32" i="5"/>
  <c r="AS54" i="10"/>
  <c r="AT54" i="10" s="1"/>
  <c r="AU54" i="10" s="1"/>
  <c r="F31" i="5"/>
  <c r="AG53" i="10"/>
  <c r="AH53" i="10" s="1"/>
  <c r="AI53" i="10" s="1"/>
  <c r="AK53" i="10" s="1"/>
  <c r="AL53" i="10" s="1"/>
  <c r="AM53" i="10" s="1"/>
  <c r="AN53" i="10" s="1"/>
  <c r="AO53" i="10" s="1"/>
  <c r="AP53" i="10" s="1"/>
  <c r="AQ53" i="10" s="1"/>
  <c r="AR53" i="10" s="1"/>
  <c r="E31" i="5"/>
  <c r="U53" i="10"/>
  <c r="V53" i="10" s="1"/>
  <c r="W53" i="10" s="1"/>
  <c r="Y53" i="10" s="1"/>
  <c r="Z53" i="10" s="1"/>
  <c r="AA53" i="10" s="1"/>
  <c r="AB53" i="10" s="1"/>
  <c r="AC53" i="10" s="1"/>
  <c r="AD53" i="10" s="1"/>
  <c r="AE53" i="10" s="1"/>
  <c r="AF53" i="10" s="1"/>
  <c r="H32" i="5"/>
  <c r="BE54" i="10"/>
  <c r="BE33" i="10"/>
  <c r="BQ33" i="10" s="1"/>
  <c r="CC33" i="10" s="1"/>
  <c r="CO33" i="10" s="1"/>
  <c r="DA33" i="10" s="1"/>
  <c r="DM33" i="10" s="1"/>
  <c r="H13" i="11"/>
  <c r="D44" i="11" s="1"/>
  <c r="T32" i="10"/>
  <c r="T45" i="10" s="1"/>
  <c r="V47" i="10"/>
  <c r="I48" i="3"/>
  <c r="H48" i="3"/>
  <c r="G48" i="3"/>
  <c r="F48" i="3"/>
  <c r="E48" i="3"/>
  <c r="I33" i="3"/>
  <c r="H33" i="3"/>
  <c r="G33" i="3"/>
  <c r="F33" i="3"/>
  <c r="E33" i="3"/>
  <c r="D27" i="5" l="1"/>
  <c r="G49" i="10"/>
  <c r="H27" i="5"/>
  <c r="BC49" i="10"/>
  <c r="BO49" i="10" s="1"/>
  <c r="CA49" i="10" s="1"/>
  <c r="CM49" i="10" s="1"/>
  <c r="CY49" i="10" s="1"/>
  <c r="DK49" i="10" s="1"/>
  <c r="BQ54" i="10"/>
  <c r="BF54" i="10"/>
  <c r="BG54" i="10" s="1"/>
  <c r="F12" i="5"/>
  <c r="AB14" i="10"/>
  <c r="E27" i="5"/>
  <c r="S49" i="10"/>
  <c r="G12" i="5"/>
  <c r="AN14" i="10"/>
  <c r="F27" i="5"/>
  <c r="AE49" i="10"/>
  <c r="E12" i="5"/>
  <c r="P14" i="10"/>
  <c r="BF53" i="10"/>
  <c r="BG53" i="10" s="1"/>
  <c r="BI53" i="10" s="1"/>
  <c r="BJ53" i="10" s="1"/>
  <c r="BK53" i="10" s="1"/>
  <c r="BL53" i="10" s="1"/>
  <c r="BM53" i="10" s="1"/>
  <c r="BN53" i="10" s="1"/>
  <c r="BO53" i="10" s="1"/>
  <c r="BP53" i="10" s="1"/>
  <c r="BQ53" i="10"/>
  <c r="D12" i="5"/>
  <c r="D14" i="10"/>
  <c r="D126" i="11"/>
  <c r="H12" i="5"/>
  <c r="AZ14" i="10"/>
  <c r="G27" i="5"/>
  <c r="AQ49" i="10"/>
  <c r="U49" i="10"/>
  <c r="T46" i="10"/>
  <c r="W47" i="10"/>
  <c r="V33" i="10"/>
  <c r="U32" i="10"/>
  <c r="U45" i="10" s="1"/>
  <c r="C50" i="5"/>
  <c r="C48" i="5"/>
  <c r="C43" i="5"/>
  <c r="A47" i="3"/>
  <c r="A48" i="3" s="1"/>
  <c r="A49" i="3" s="1"/>
  <c r="A50" i="3" s="1"/>
  <c r="A51" i="3" s="1"/>
  <c r="A52" i="3" s="1"/>
  <c r="A53" i="3" s="1"/>
  <c r="A54" i="3" s="1"/>
  <c r="A55" i="3" s="1"/>
  <c r="A56" i="3" s="1"/>
  <c r="F43" i="3"/>
  <c r="E22" i="5" s="1"/>
  <c r="D14" i="4"/>
  <c r="F13" i="4"/>
  <c r="D40" i="10" s="1"/>
  <c r="F12" i="4"/>
  <c r="D39" i="10" s="1"/>
  <c r="E39" i="10" s="1"/>
  <c r="F39" i="10" s="1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39" i="10" s="1"/>
  <c r="S39" i="10" s="1"/>
  <c r="T39" i="10" s="1"/>
  <c r="U39" i="10" s="1"/>
  <c r="V39" i="10" s="1"/>
  <c r="W39" i="10" s="1"/>
  <c r="X39" i="10" s="1"/>
  <c r="Y39" i="10" s="1"/>
  <c r="Z39" i="10" s="1"/>
  <c r="AA39" i="10" s="1"/>
  <c r="AB39" i="10" s="1"/>
  <c r="AC39" i="10" s="1"/>
  <c r="AD39" i="10" s="1"/>
  <c r="AE39" i="10" s="1"/>
  <c r="AF39" i="10" s="1"/>
  <c r="AG39" i="10" s="1"/>
  <c r="AH39" i="10" s="1"/>
  <c r="AI39" i="10" s="1"/>
  <c r="AJ39" i="10" s="1"/>
  <c r="AK39" i="10" s="1"/>
  <c r="AL39" i="10" s="1"/>
  <c r="AM39" i="10" s="1"/>
  <c r="AN39" i="10" s="1"/>
  <c r="AO39" i="10" s="1"/>
  <c r="AP39" i="10" s="1"/>
  <c r="AQ39" i="10" s="1"/>
  <c r="AR39" i="10" s="1"/>
  <c r="AS39" i="10" s="1"/>
  <c r="AT39" i="10" s="1"/>
  <c r="AU39" i="10" s="1"/>
  <c r="AV39" i="10" s="1"/>
  <c r="AW39" i="10" s="1"/>
  <c r="AX39" i="10" s="1"/>
  <c r="AY39" i="10" s="1"/>
  <c r="AZ39" i="10" s="1"/>
  <c r="BA39" i="10" s="1"/>
  <c r="BB39" i="10" s="1"/>
  <c r="BC39" i="10" s="1"/>
  <c r="BD39" i="10" s="1"/>
  <c r="BE39" i="10" s="1"/>
  <c r="BF39" i="10" s="1"/>
  <c r="BG39" i="10" s="1"/>
  <c r="BH39" i="10" s="1"/>
  <c r="BI39" i="10" s="1"/>
  <c r="BJ39" i="10" s="1"/>
  <c r="BK39" i="10" s="1"/>
  <c r="BL39" i="10" s="1"/>
  <c r="BM39" i="10" s="1"/>
  <c r="BN39" i="10" s="1"/>
  <c r="BO39" i="10" s="1"/>
  <c r="BP39" i="10" s="1"/>
  <c r="BQ39" i="10" s="1"/>
  <c r="BR39" i="10" s="1"/>
  <c r="BS39" i="10" s="1"/>
  <c r="BT39" i="10" s="1"/>
  <c r="BU39" i="10" s="1"/>
  <c r="BV39" i="10" s="1"/>
  <c r="BW39" i="10" s="1"/>
  <c r="BX39" i="10" s="1"/>
  <c r="BY39" i="10" s="1"/>
  <c r="BZ39" i="10" s="1"/>
  <c r="CA39" i="10" s="1"/>
  <c r="CB39" i="10" s="1"/>
  <c r="CC39" i="10" s="1"/>
  <c r="CD39" i="10" s="1"/>
  <c r="CE39" i="10" s="1"/>
  <c r="CF39" i="10" s="1"/>
  <c r="CG39" i="10" s="1"/>
  <c r="CH39" i="10" s="1"/>
  <c r="CI39" i="10" s="1"/>
  <c r="CJ39" i="10" s="1"/>
  <c r="CK39" i="10" s="1"/>
  <c r="CL39" i="10" s="1"/>
  <c r="CM39" i="10" s="1"/>
  <c r="CN39" i="10" s="1"/>
  <c r="CO39" i="10" s="1"/>
  <c r="CP39" i="10" s="1"/>
  <c r="CQ39" i="10" s="1"/>
  <c r="CR39" i="10" s="1"/>
  <c r="CS39" i="10" s="1"/>
  <c r="CT39" i="10" s="1"/>
  <c r="CU39" i="10" s="1"/>
  <c r="CV39" i="10" s="1"/>
  <c r="CW39" i="10" s="1"/>
  <c r="CX39" i="10" s="1"/>
  <c r="CY39" i="10" s="1"/>
  <c r="CZ39" i="10" s="1"/>
  <c r="DA39" i="10" s="1"/>
  <c r="DB39" i="10" s="1"/>
  <c r="DC39" i="10" s="1"/>
  <c r="DD39" i="10" s="1"/>
  <c r="DE39" i="10" s="1"/>
  <c r="DF39" i="10" s="1"/>
  <c r="DG39" i="10" s="1"/>
  <c r="DH39" i="10" s="1"/>
  <c r="DI39" i="10" s="1"/>
  <c r="DJ39" i="10" s="1"/>
  <c r="DK39" i="10" s="1"/>
  <c r="DL39" i="10" s="1"/>
  <c r="DM39" i="10" s="1"/>
  <c r="DN39" i="10" s="1"/>
  <c r="DO39" i="10" s="1"/>
  <c r="DP39" i="10" s="1"/>
  <c r="DQ39" i="10" s="1"/>
  <c r="DR39" i="10" s="1"/>
  <c r="DS39" i="10" s="1"/>
  <c r="F11" i="4"/>
  <c r="D38" i="10" s="1"/>
  <c r="E38" i="10" s="1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P38" i="10" s="1"/>
  <c r="Q38" i="10" s="1"/>
  <c r="R38" i="10" s="1"/>
  <c r="S38" i="10" s="1"/>
  <c r="T38" i="10" s="1"/>
  <c r="U38" i="10" s="1"/>
  <c r="V38" i="10" s="1"/>
  <c r="W38" i="10" s="1"/>
  <c r="X38" i="10" s="1"/>
  <c r="Y38" i="10" s="1"/>
  <c r="Z38" i="10" s="1"/>
  <c r="AA38" i="10" s="1"/>
  <c r="AB38" i="10" s="1"/>
  <c r="AC38" i="10" s="1"/>
  <c r="AD38" i="10" s="1"/>
  <c r="AE38" i="10" s="1"/>
  <c r="AF38" i="10" s="1"/>
  <c r="AG38" i="10" s="1"/>
  <c r="AH38" i="10" s="1"/>
  <c r="AI38" i="10" s="1"/>
  <c r="AJ38" i="10" s="1"/>
  <c r="AK38" i="10" s="1"/>
  <c r="AL38" i="10" s="1"/>
  <c r="AM38" i="10" s="1"/>
  <c r="AN38" i="10" s="1"/>
  <c r="AO38" i="10" s="1"/>
  <c r="AP38" i="10" s="1"/>
  <c r="AQ38" i="10" s="1"/>
  <c r="AR38" i="10" s="1"/>
  <c r="AS38" i="10" s="1"/>
  <c r="AT38" i="10" s="1"/>
  <c r="AU38" i="10" s="1"/>
  <c r="AV38" i="10" s="1"/>
  <c r="AW38" i="10" s="1"/>
  <c r="AX38" i="10" s="1"/>
  <c r="AY38" i="10" s="1"/>
  <c r="AZ38" i="10" s="1"/>
  <c r="BA38" i="10" s="1"/>
  <c r="BB38" i="10" s="1"/>
  <c r="BC38" i="10" s="1"/>
  <c r="BD38" i="10" s="1"/>
  <c r="BE38" i="10" s="1"/>
  <c r="BF38" i="10" s="1"/>
  <c r="BG38" i="10" s="1"/>
  <c r="BH38" i="10" s="1"/>
  <c r="BI38" i="10" s="1"/>
  <c r="BJ38" i="10" s="1"/>
  <c r="BK38" i="10" s="1"/>
  <c r="BL38" i="10" s="1"/>
  <c r="BM38" i="10" s="1"/>
  <c r="BN38" i="10" s="1"/>
  <c r="BO38" i="10" s="1"/>
  <c r="BP38" i="10" s="1"/>
  <c r="BQ38" i="10" s="1"/>
  <c r="BR38" i="10" s="1"/>
  <c r="BS38" i="10" s="1"/>
  <c r="BT38" i="10" s="1"/>
  <c r="BU38" i="10" s="1"/>
  <c r="BV38" i="10" s="1"/>
  <c r="BW38" i="10" s="1"/>
  <c r="BX38" i="10" s="1"/>
  <c r="BY38" i="10" s="1"/>
  <c r="BZ38" i="10" s="1"/>
  <c r="CA38" i="10" s="1"/>
  <c r="CB38" i="10" s="1"/>
  <c r="CC38" i="10" s="1"/>
  <c r="CD38" i="10" s="1"/>
  <c r="CE38" i="10" s="1"/>
  <c r="CF38" i="10" s="1"/>
  <c r="CG38" i="10" s="1"/>
  <c r="CH38" i="10" s="1"/>
  <c r="CI38" i="10" s="1"/>
  <c r="CJ38" i="10" s="1"/>
  <c r="CK38" i="10" s="1"/>
  <c r="CL38" i="10" s="1"/>
  <c r="CM38" i="10" s="1"/>
  <c r="CN38" i="10" s="1"/>
  <c r="CO38" i="10" s="1"/>
  <c r="CP38" i="10" s="1"/>
  <c r="CQ38" i="10" s="1"/>
  <c r="CR38" i="10" s="1"/>
  <c r="CS38" i="10" s="1"/>
  <c r="CT38" i="10" s="1"/>
  <c r="CU38" i="10" s="1"/>
  <c r="CV38" i="10" s="1"/>
  <c r="CW38" i="10" s="1"/>
  <c r="CX38" i="10" s="1"/>
  <c r="CY38" i="10" s="1"/>
  <c r="CZ38" i="10" s="1"/>
  <c r="DA38" i="10" s="1"/>
  <c r="DB38" i="10" s="1"/>
  <c r="DC38" i="10" s="1"/>
  <c r="DD38" i="10" s="1"/>
  <c r="DE38" i="10" s="1"/>
  <c r="DF38" i="10" s="1"/>
  <c r="DG38" i="10" s="1"/>
  <c r="DH38" i="10" s="1"/>
  <c r="DI38" i="10" s="1"/>
  <c r="DJ38" i="10" s="1"/>
  <c r="DK38" i="10" s="1"/>
  <c r="DL38" i="10" s="1"/>
  <c r="DM38" i="10" s="1"/>
  <c r="DN38" i="10" s="1"/>
  <c r="DO38" i="10" s="1"/>
  <c r="DP38" i="10" s="1"/>
  <c r="DQ38" i="10" s="1"/>
  <c r="DR38" i="10" s="1"/>
  <c r="DS38" i="10" s="1"/>
  <c r="F10" i="4"/>
  <c r="D37" i="10" s="1"/>
  <c r="E37" i="10" s="1"/>
  <c r="F37" i="10" s="1"/>
  <c r="G37" i="10" s="1"/>
  <c r="H37" i="10" s="1"/>
  <c r="I37" i="10" s="1"/>
  <c r="J37" i="10" s="1"/>
  <c r="K37" i="10" s="1"/>
  <c r="L37" i="10" s="1"/>
  <c r="M37" i="10" s="1"/>
  <c r="N37" i="10" s="1"/>
  <c r="O37" i="10" s="1"/>
  <c r="P37" i="10" s="1"/>
  <c r="Q37" i="10" s="1"/>
  <c r="R37" i="10" s="1"/>
  <c r="S37" i="10" s="1"/>
  <c r="T37" i="10" s="1"/>
  <c r="U37" i="10" s="1"/>
  <c r="V37" i="10" s="1"/>
  <c r="W37" i="10" s="1"/>
  <c r="X37" i="10" s="1"/>
  <c r="Y37" i="10" s="1"/>
  <c r="Z37" i="10" s="1"/>
  <c r="AA37" i="10" s="1"/>
  <c r="AB37" i="10" s="1"/>
  <c r="AC37" i="10" s="1"/>
  <c r="AD37" i="10" s="1"/>
  <c r="AE37" i="10" s="1"/>
  <c r="AF37" i="10" s="1"/>
  <c r="AG37" i="10" s="1"/>
  <c r="AH37" i="10" s="1"/>
  <c r="AI37" i="10" s="1"/>
  <c r="AJ37" i="10" s="1"/>
  <c r="AK37" i="10" s="1"/>
  <c r="AL37" i="10" s="1"/>
  <c r="AM37" i="10" s="1"/>
  <c r="AN37" i="10" s="1"/>
  <c r="AO37" i="10" s="1"/>
  <c r="AP37" i="10" s="1"/>
  <c r="AQ37" i="10" s="1"/>
  <c r="AR37" i="10" s="1"/>
  <c r="AS37" i="10" s="1"/>
  <c r="AT37" i="10" s="1"/>
  <c r="AU37" i="10" s="1"/>
  <c r="AV37" i="10" s="1"/>
  <c r="AW37" i="10" s="1"/>
  <c r="AX37" i="10" s="1"/>
  <c r="AY37" i="10" s="1"/>
  <c r="AZ37" i="10" s="1"/>
  <c r="BA37" i="10" s="1"/>
  <c r="BB37" i="10" s="1"/>
  <c r="BC37" i="10" s="1"/>
  <c r="BD37" i="10" s="1"/>
  <c r="BE37" i="10" s="1"/>
  <c r="BF37" i="10" s="1"/>
  <c r="BG37" i="10" s="1"/>
  <c r="BH37" i="10" s="1"/>
  <c r="BI37" i="10" s="1"/>
  <c r="BJ37" i="10" s="1"/>
  <c r="BK37" i="10" s="1"/>
  <c r="BL37" i="10" s="1"/>
  <c r="BM37" i="10" s="1"/>
  <c r="BN37" i="10" s="1"/>
  <c r="BO37" i="10" s="1"/>
  <c r="BP37" i="10" s="1"/>
  <c r="BQ37" i="10" s="1"/>
  <c r="BR37" i="10" s="1"/>
  <c r="BS37" i="10" s="1"/>
  <c r="BT37" i="10" s="1"/>
  <c r="BU37" i="10" s="1"/>
  <c r="BV37" i="10" s="1"/>
  <c r="BW37" i="10" s="1"/>
  <c r="BX37" i="10" s="1"/>
  <c r="BY37" i="10" s="1"/>
  <c r="BZ37" i="10" s="1"/>
  <c r="CA37" i="10" s="1"/>
  <c r="CB37" i="10" s="1"/>
  <c r="CC37" i="10" s="1"/>
  <c r="CD37" i="10" s="1"/>
  <c r="CE37" i="10" s="1"/>
  <c r="CF37" i="10" s="1"/>
  <c r="CG37" i="10" s="1"/>
  <c r="CH37" i="10" s="1"/>
  <c r="CI37" i="10" s="1"/>
  <c r="CJ37" i="10" s="1"/>
  <c r="CK37" i="10" s="1"/>
  <c r="CL37" i="10" s="1"/>
  <c r="CM37" i="10" s="1"/>
  <c r="CN37" i="10" s="1"/>
  <c r="CO37" i="10" s="1"/>
  <c r="CP37" i="10" s="1"/>
  <c r="CQ37" i="10" s="1"/>
  <c r="CR37" i="10" s="1"/>
  <c r="CS37" i="10" s="1"/>
  <c r="CT37" i="10" s="1"/>
  <c r="CU37" i="10" s="1"/>
  <c r="CV37" i="10" s="1"/>
  <c r="CW37" i="10" s="1"/>
  <c r="CX37" i="10" s="1"/>
  <c r="CY37" i="10" s="1"/>
  <c r="CZ37" i="10" s="1"/>
  <c r="DA37" i="10" s="1"/>
  <c r="DB37" i="10" s="1"/>
  <c r="DC37" i="10" s="1"/>
  <c r="DD37" i="10" s="1"/>
  <c r="DE37" i="10" s="1"/>
  <c r="DF37" i="10" s="1"/>
  <c r="DG37" i="10" s="1"/>
  <c r="DH37" i="10" s="1"/>
  <c r="DI37" i="10" s="1"/>
  <c r="DJ37" i="10" s="1"/>
  <c r="DK37" i="10" s="1"/>
  <c r="DL37" i="10" s="1"/>
  <c r="DM37" i="10" s="1"/>
  <c r="DN37" i="10" s="1"/>
  <c r="DO37" i="10" s="1"/>
  <c r="DP37" i="10" s="1"/>
  <c r="DQ37" i="10" s="1"/>
  <c r="DR37" i="10" s="1"/>
  <c r="DS37" i="10" s="1"/>
  <c r="I60" i="3"/>
  <c r="H37" i="5" s="1"/>
  <c r="H36" i="5" s="1"/>
  <c r="H60" i="3"/>
  <c r="G37" i="5" s="1"/>
  <c r="G36" i="5" s="1"/>
  <c r="G60" i="3"/>
  <c r="F37" i="5" s="1"/>
  <c r="F36" i="5" s="1"/>
  <c r="F60" i="3"/>
  <c r="E37" i="5" s="1"/>
  <c r="E36" i="5" s="1"/>
  <c r="E60" i="3"/>
  <c r="D37" i="5" s="1"/>
  <c r="D36" i="5" s="1"/>
  <c r="E56" i="3"/>
  <c r="F55" i="10" s="1"/>
  <c r="G55" i="10" s="1"/>
  <c r="H55" i="10" s="1"/>
  <c r="I55" i="10" s="1"/>
  <c r="J55" i="10" s="1"/>
  <c r="K55" i="10" s="1"/>
  <c r="L55" i="10" s="1"/>
  <c r="M55" i="10" s="1"/>
  <c r="N55" i="10" s="1"/>
  <c r="O55" i="10" s="1"/>
  <c r="P55" i="10" s="1"/>
  <c r="Q55" i="10" s="1"/>
  <c r="R55" i="10" s="1"/>
  <c r="S55" i="10" s="1"/>
  <c r="T55" i="10" s="1"/>
  <c r="U55" i="10" s="1"/>
  <c r="V55" i="10" s="1"/>
  <c r="W55" i="10" s="1"/>
  <c r="X55" i="10" s="1"/>
  <c r="Y55" i="10" s="1"/>
  <c r="Z55" i="10" s="1"/>
  <c r="AA55" i="10" s="1"/>
  <c r="AB55" i="10" s="1"/>
  <c r="AC55" i="10" s="1"/>
  <c r="AD55" i="10" s="1"/>
  <c r="AE55" i="10" s="1"/>
  <c r="AF55" i="10" s="1"/>
  <c r="AG55" i="10" s="1"/>
  <c r="AH55" i="10" s="1"/>
  <c r="AI55" i="10" s="1"/>
  <c r="AJ55" i="10" s="1"/>
  <c r="AK55" i="10" s="1"/>
  <c r="AL55" i="10" s="1"/>
  <c r="AM55" i="10" s="1"/>
  <c r="AN55" i="10" s="1"/>
  <c r="AO55" i="10" s="1"/>
  <c r="AP55" i="10" s="1"/>
  <c r="AQ55" i="10" s="1"/>
  <c r="AR55" i="10" s="1"/>
  <c r="AS55" i="10" s="1"/>
  <c r="AT55" i="10" s="1"/>
  <c r="AU55" i="10" s="1"/>
  <c r="AV55" i="10" s="1"/>
  <c r="AW55" i="10" s="1"/>
  <c r="AX55" i="10" s="1"/>
  <c r="AY55" i="10" s="1"/>
  <c r="AZ55" i="10" s="1"/>
  <c r="BA55" i="10" s="1"/>
  <c r="BB55" i="10" s="1"/>
  <c r="BC55" i="10" s="1"/>
  <c r="BD55" i="10" s="1"/>
  <c r="BE55" i="10" s="1"/>
  <c r="BF55" i="10" s="1"/>
  <c r="BG55" i="10" s="1"/>
  <c r="BH55" i="10" s="1"/>
  <c r="BI55" i="10" s="1"/>
  <c r="BJ55" i="10" s="1"/>
  <c r="BK55" i="10" s="1"/>
  <c r="BL55" i="10" s="1"/>
  <c r="BM55" i="10" s="1"/>
  <c r="BN55" i="10" s="1"/>
  <c r="BO55" i="10" s="1"/>
  <c r="BP55" i="10" s="1"/>
  <c r="BQ55" i="10" s="1"/>
  <c r="BR55" i="10" s="1"/>
  <c r="BS55" i="10" s="1"/>
  <c r="BT55" i="10" s="1"/>
  <c r="BU55" i="10" s="1"/>
  <c r="BV55" i="10" s="1"/>
  <c r="BW55" i="10" s="1"/>
  <c r="BX55" i="10" s="1"/>
  <c r="BY55" i="10" s="1"/>
  <c r="BZ55" i="10" s="1"/>
  <c r="CA55" i="10" s="1"/>
  <c r="CB55" i="10" s="1"/>
  <c r="CC55" i="10" s="1"/>
  <c r="CD55" i="10" s="1"/>
  <c r="CE55" i="10" s="1"/>
  <c r="CF55" i="10" s="1"/>
  <c r="CG55" i="10" s="1"/>
  <c r="CH55" i="10" s="1"/>
  <c r="CI55" i="10" s="1"/>
  <c r="CJ55" i="10" s="1"/>
  <c r="CK55" i="10" s="1"/>
  <c r="CL55" i="10" s="1"/>
  <c r="CM55" i="10" s="1"/>
  <c r="CN55" i="10" s="1"/>
  <c r="CO55" i="10" s="1"/>
  <c r="CP55" i="10" s="1"/>
  <c r="CQ55" i="10" s="1"/>
  <c r="CR55" i="10" s="1"/>
  <c r="CS55" i="10" s="1"/>
  <c r="CT55" i="10" s="1"/>
  <c r="CU55" i="10" s="1"/>
  <c r="CV55" i="10" s="1"/>
  <c r="CW55" i="10" s="1"/>
  <c r="CX55" i="10" s="1"/>
  <c r="CY55" i="10" s="1"/>
  <c r="CZ55" i="10" s="1"/>
  <c r="DA55" i="10" s="1"/>
  <c r="DB55" i="10" s="1"/>
  <c r="DC55" i="10" s="1"/>
  <c r="DD55" i="10" s="1"/>
  <c r="DE55" i="10" s="1"/>
  <c r="DF55" i="10" s="1"/>
  <c r="DG55" i="10" s="1"/>
  <c r="DH55" i="10" s="1"/>
  <c r="DI55" i="10" s="1"/>
  <c r="DJ55" i="10" s="1"/>
  <c r="DK55" i="10" s="1"/>
  <c r="DL55" i="10" s="1"/>
  <c r="DM55" i="10" s="1"/>
  <c r="DN55" i="10" s="1"/>
  <c r="DO55" i="10" s="1"/>
  <c r="DP55" i="10" s="1"/>
  <c r="DQ55" i="10" s="1"/>
  <c r="DR55" i="10" s="1"/>
  <c r="DS55" i="10" s="1"/>
  <c r="I49" i="3"/>
  <c r="H49" i="3"/>
  <c r="G49" i="3"/>
  <c r="F49" i="3"/>
  <c r="E49" i="3"/>
  <c r="I47" i="3"/>
  <c r="H47" i="3"/>
  <c r="G47" i="3"/>
  <c r="F47" i="3"/>
  <c r="E47" i="3"/>
  <c r="I46" i="3"/>
  <c r="H46" i="3"/>
  <c r="G46" i="3"/>
  <c r="F46" i="3"/>
  <c r="E46" i="3"/>
  <c r="E40" i="10" l="1"/>
  <c r="D36" i="10"/>
  <c r="D123" i="11"/>
  <c r="F121" i="11" s="1"/>
  <c r="F25" i="5"/>
  <c r="AD47" i="10"/>
  <c r="D28" i="5"/>
  <c r="G50" i="10"/>
  <c r="H28" i="5"/>
  <c r="BC50" i="10"/>
  <c r="BO50" i="10" s="1"/>
  <c r="CA50" i="10" s="1"/>
  <c r="CM50" i="10" s="1"/>
  <c r="CY50" i="10" s="1"/>
  <c r="DK50" i="10" s="1"/>
  <c r="G25" i="5"/>
  <c r="AP47" i="10"/>
  <c r="F26" i="5"/>
  <c r="AE48" i="10"/>
  <c r="E28" i="5"/>
  <c r="S50" i="10"/>
  <c r="D25" i="5"/>
  <c r="F47" i="10"/>
  <c r="F46" i="10" s="1"/>
  <c r="H25" i="5"/>
  <c r="BB47" i="10"/>
  <c r="BN47" i="10" s="1"/>
  <c r="BZ47" i="10" s="1"/>
  <c r="CL47" i="10" s="1"/>
  <c r="CX47" i="10" s="1"/>
  <c r="DJ47" i="10" s="1"/>
  <c r="G26" i="5"/>
  <c r="AQ48" i="10"/>
  <c r="F28" i="5"/>
  <c r="AE50" i="10"/>
  <c r="E25" i="5"/>
  <c r="R47" i="10"/>
  <c r="R46" i="10" s="1"/>
  <c r="D26" i="5"/>
  <c r="G48" i="10"/>
  <c r="H26" i="5"/>
  <c r="BC48" i="10"/>
  <c r="BO48" i="10" s="1"/>
  <c r="CA48" i="10" s="1"/>
  <c r="CM48" i="10" s="1"/>
  <c r="CY48" i="10" s="1"/>
  <c r="DK48" i="10" s="1"/>
  <c r="G28" i="5"/>
  <c r="AQ50" i="10"/>
  <c r="E26" i="5"/>
  <c r="S48" i="10"/>
  <c r="BL14" i="10"/>
  <c r="BR53" i="10"/>
  <c r="BS53" i="10" s="1"/>
  <c r="BU53" i="10" s="1"/>
  <c r="BV53" i="10" s="1"/>
  <c r="BW53" i="10" s="1"/>
  <c r="BX53" i="10" s="1"/>
  <c r="BY53" i="10" s="1"/>
  <c r="BZ53" i="10" s="1"/>
  <c r="CA53" i="10" s="1"/>
  <c r="CB53" i="10" s="1"/>
  <c r="CC53" i="10"/>
  <c r="BR54" i="10"/>
  <c r="BS54" i="10" s="1"/>
  <c r="CC54" i="10"/>
  <c r="X47" i="10"/>
  <c r="V49" i="10"/>
  <c r="U46" i="10"/>
  <c r="W33" i="10"/>
  <c r="V32" i="10"/>
  <c r="V45" i="10" s="1"/>
  <c r="I43" i="3"/>
  <c r="F56" i="3"/>
  <c r="D35" i="5"/>
  <c r="G43" i="3"/>
  <c r="H43" i="3"/>
  <c r="F14" i="4"/>
  <c r="J14" i="4" s="1"/>
  <c r="F15" i="4" s="1"/>
  <c r="D55" i="3" s="1"/>
  <c r="E55" i="3" s="1"/>
  <c r="F120" i="11" l="1"/>
  <c r="F40" i="10"/>
  <c r="E36" i="10"/>
  <c r="F122" i="11"/>
  <c r="F118" i="11"/>
  <c r="F119" i="11"/>
  <c r="G22" i="5"/>
  <c r="AN24" i="10"/>
  <c r="H22" i="5"/>
  <c r="AZ24" i="10"/>
  <c r="BL24" i="10" s="1"/>
  <c r="BX24" i="10" s="1"/>
  <c r="CJ24" i="10" s="1"/>
  <c r="CV24" i="10" s="1"/>
  <c r="DH24" i="10" s="1"/>
  <c r="F22" i="5"/>
  <c r="AB24" i="10"/>
  <c r="CO54" i="10"/>
  <c r="CD54" i="10"/>
  <c r="CE54" i="10" s="1"/>
  <c r="BX14" i="10"/>
  <c r="CO53" i="10"/>
  <c r="CD53" i="10"/>
  <c r="CE53" i="10" s="1"/>
  <c r="CG53" i="10" s="1"/>
  <c r="CH53" i="10" s="1"/>
  <c r="CI53" i="10" s="1"/>
  <c r="CJ53" i="10" s="1"/>
  <c r="CK53" i="10" s="1"/>
  <c r="CL53" i="10" s="1"/>
  <c r="CM53" i="10" s="1"/>
  <c r="CN53" i="10" s="1"/>
  <c r="W49" i="10"/>
  <c r="V46" i="10"/>
  <c r="Y47" i="10"/>
  <c r="W32" i="10"/>
  <c r="W45" i="10" s="1"/>
  <c r="G56" i="3"/>
  <c r="E35" i="5"/>
  <c r="F55" i="3"/>
  <c r="D34" i="5"/>
  <c r="F123" i="11" l="1"/>
  <c r="G40" i="10"/>
  <c r="F36" i="10"/>
  <c r="CJ14" i="10"/>
  <c r="DA54" i="10"/>
  <c r="CP54" i="10"/>
  <c r="CQ54" i="10" s="1"/>
  <c r="CP53" i="10"/>
  <c r="CQ53" i="10" s="1"/>
  <c r="CS53" i="10" s="1"/>
  <c r="CT53" i="10" s="1"/>
  <c r="CU53" i="10" s="1"/>
  <c r="CV53" i="10" s="1"/>
  <c r="CW53" i="10" s="1"/>
  <c r="CX53" i="10" s="1"/>
  <c r="CY53" i="10" s="1"/>
  <c r="CZ53" i="10" s="1"/>
  <c r="DA53" i="10"/>
  <c r="X32" i="10"/>
  <c r="X45" i="10" s="1"/>
  <c r="Z47" i="10"/>
  <c r="X49" i="10"/>
  <c r="W46" i="10"/>
  <c r="H56" i="3"/>
  <c r="F35" i="5"/>
  <c r="G55" i="3"/>
  <c r="E34" i="5"/>
  <c r="H40" i="10" l="1"/>
  <c r="G36" i="10"/>
  <c r="DM53" i="10"/>
  <c r="DN53" i="10" s="1"/>
  <c r="DO53" i="10" s="1"/>
  <c r="DQ53" i="10" s="1"/>
  <c r="DR53" i="10" s="1"/>
  <c r="DS53" i="10" s="1"/>
  <c r="DB53" i="10"/>
  <c r="DC53" i="10" s="1"/>
  <c r="DE53" i="10" s="1"/>
  <c r="DF53" i="10" s="1"/>
  <c r="DG53" i="10" s="1"/>
  <c r="DH53" i="10" s="1"/>
  <c r="DI53" i="10" s="1"/>
  <c r="DJ53" i="10" s="1"/>
  <c r="DK53" i="10" s="1"/>
  <c r="DL53" i="10" s="1"/>
  <c r="CV14" i="10"/>
  <c r="DB54" i="10"/>
  <c r="DC54" i="10" s="1"/>
  <c r="DM54" i="10"/>
  <c r="DN54" i="10" s="1"/>
  <c r="DO54" i="10" s="1"/>
  <c r="Y49" i="10"/>
  <c r="X46" i="10"/>
  <c r="AA47" i="10"/>
  <c r="Y32" i="10"/>
  <c r="Y45" i="10" s="1"/>
  <c r="I56" i="3"/>
  <c r="H35" i="5" s="1"/>
  <c r="G35" i="5"/>
  <c r="H55" i="3"/>
  <c r="F34" i="5"/>
  <c r="F44" i="3"/>
  <c r="E44" i="3"/>
  <c r="C43" i="3"/>
  <c r="E42" i="3"/>
  <c r="E41" i="3"/>
  <c r="E40" i="3"/>
  <c r="E39" i="3"/>
  <c r="E38" i="3"/>
  <c r="E37" i="3"/>
  <c r="E36" i="3"/>
  <c r="I35" i="3"/>
  <c r="H35" i="3"/>
  <c r="G35" i="3"/>
  <c r="F35" i="3"/>
  <c r="E35" i="3"/>
  <c r="E34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G28" i="3"/>
  <c r="L12" i="11" s="1"/>
  <c r="F28" i="3"/>
  <c r="J12" i="11" s="1"/>
  <c r="E28" i="3"/>
  <c r="I40" i="10" l="1"/>
  <c r="H36" i="10"/>
  <c r="D14" i="5"/>
  <c r="D16" i="10"/>
  <c r="D128" i="11"/>
  <c r="H14" i="5"/>
  <c r="AZ16" i="10"/>
  <c r="BL16" i="10" s="1"/>
  <c r="BX16" i="10" s="1"/>
  <c r="CJ16" i="10" s="1"/>
  <c r="CV16" i="10" s="1"/>
  <c r="DH16" i="10" s="1"/>
  <c r="D18" i="5"/>
  <c r="D20" i="10"/>
  <c r="D132" i="11"/>
  <c r="E14" i="5"/>
  <c r="P16" i="10"/>
  <c r="D15" i="5"/>
  <c r="D17" i="10"/>
  <c r="D129" i="11"/>
  <c r="D19" i="5"/>
  <c r="D21" i="10"/>
  <c r="D133" i="11"/>
  <c r="D25" i="10"/>
  <c r="D137" i="11"/>
  <c r="F14" i="5"/>
  <c r="AB16" i="10"/>
  <c r="D16" i="5"/>
  <c r="D18" i="10"/>
  <c r="D130" i="11"/>
  <c r="D20" i="5"/>
  <c r="D22" i="10"/>
  <c r="D134" i="11"/>
  <c r="D15" i="10"/>
  <c r="D127" i="11"/>
  <c r="G14" i="5"/>
  <c r="AN16" i="10"/>
  <c r="D17" i="5"/>
  <c r="D19" i="10"/>
  <c r="D131" i="11"/>
  <c r="D21" i="5"/>
  <c r="D23" i="10"/>
  <c r="D135" i="11"/>
  <c r="DH14" i="10"/>
  <c r="AB47" i="10"/>
  <c r="Z32" i="10"/>
  <c r="Z45" i="10" s="1"/>
  <c r="Z49" i="10"/>
  <c r="Y46" i="10"/>
  <c r="E43" i="3"/>
  <c r="H12" i="11"/>
  <c r="E54" i="3"/>
  <c r="H44" i="3"/>
  <c r="G23" i="5" s="1"/>
  <c r="E23" i="5"/>
  <c r="F34" i="3"/>
  <c r="D13" i="5"/>
  <c r="G44" i="3"/>
  <c r="F23" i="5" s="1"/>
  <c r="D23" i="5"/>
  <c r="I55" i="3"/>
  <c r="H34" i="5" s="1"/>
  <c r="G34" i="5"/>
  <c r="H51" i="3"/>
  <c r="H50" i="3"/>
  <c r="G50" i="3"/>
  <c r="G51" i="3"/>
  <c r="E50" i="3"/>
  <c r="E51" i="3"/>
  <c r="I51" i="3"/>
  <c r="I50" i="3"/>
  <c r="F50" i="3"/>
  <c r="F51" i="3"/>
  <c r="J40" i="10" l="1"/>
  <c r="I36" i="10"/>
  <c r="E30" i="5"/>
  <c r="S52" i="10"/>
  <c r="F30" i="5"/>
  <c r="AE52" i="10"/>
  <c r="G58" i="10"/>
  <c r="F58" i="10"/>
  <c r="F57" i="10" s="1"/>
  <c r="F29" i="5"/>
  <c r="AE51" i="10"/>
  <c r="F45" i="3"/>
  <c r="P15" i="10"/>
  <c r="D30" i="5"/>
  <c r="G52" i="10"/>
  <c r="D22" i="5"/>
  <c r="D11" i="5" s="1"/>
  <c r="D44" i="5" s="1"/>
  <c r="D24" i="10"/>
  <c r="D13" i="10" s="1"/>
  <c r="D27" i="10" s="1"/>
  <c r="E27" i="10" s="1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4" i="10"/>
  <c r="D136" i="11"/>
  <c r="D138" i="11" s="1"/>
  <c r="E29" i="5"/>
  <c r="S51" i="10"/>
  <c r="S46" i="10" s="1"/>
  <c r="D29" i="5"/>
  <c r="G51" i="10"/>
  <c r="G46" i="10" s="1"/>
  <c r="G29" i="5"/>
  <c r="AQ51" i="10"/>
  <c r="G30" i="5"/>
  <c r="AQ52" i="10"/>
  <c r="H30" i="5"/>
  <c r="BC52" i="10"/>
  <c r="BO52" i="10" s="1"/>
  <c r="CA52" i="10" s="1"/>
  <c r="CM52" i="10" s="1"/>
  <c r="CY52" i="10" s="1"/>
  <c r="DK52" i="10" s="1"/>
  <c r="H29" i="5"/>
  <c r="BC51" i="10"/>
  <c r="BO51" i="10" s="1"/>
  <c r="CA51" i="10" s="1"/>
  <c r="CM51" i="10" s="1"/>
  <c r="CY51" i="10" s="1"/>
  <c r="DK51" i="10" s="1"/>
  <c r="AC47" i="10"/>
  <c r="AA49" i="10"/>
  <c r="Z46" i="10"/>
  <c r="AA32" i="10"/>
  <c r="AA45" i="10" s="1"/>
  <c r="AB33" i="10"/>
  <c r="E45" i="3"/>
  <c r="D64" i="3" s="1"/>
  <c r="F72" i="3" s="1"/>
  <c r="F64" i="3" s="1"/>
  <c r="F54" i="3"/>
  <c r="D33" i="5"/>
  <c r="I44" i="3"/>
  <c r="H23" i="5" s="1"/>
  <c r="G34" i="3"/>
  <c r="AB15" i="10" s="1"/>
  <c r="AB13" i="10" s="1"/>
  <c r="E13" i="5"/>
  <c r="E11" i="5" s="1"/>
  <c r="E57" i="3"/>
  <c r="K40" i="10" l="1"/>
  <c r="J36" i="10"/>
  <c r="D24" i="5"/>
  <c r="D38" i="5" s="1"/>
  <c r="D39" i="5" s="1"/>
  <c r="D40" i="5" s="1"/>
  <c r="D41" i="5" s="1"/>
  <c r="D55" i="5" s="1"/>
  <c r="P13" i="10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7" i="10" s="1"/>
  <c r="AG27" i="10" s="1"/>
  <c r="AH27" i="10" s="1"/>
  <c r="AI27" i="10" s="1"/>
  <c r="AJ27" i="10" s="1"/>
  <c r="AK27" i="10" s="1"/>
  <c r="AL27" i="10" s="1"/>
  <c r="AM27" i="10" s="1"/>
  <c r="F132" i="11"/>
  <c r="F136" i="11"/>
  <c r="F126" i="11"/>
  <c r="F137" i="11"/>
  <c r="F133" i="11"/>
  <c r="F130" i="11"/>
  <c r="F131" i="11"/>
  <c r="F135" i="11"/>
  <c r="F129" i="11"/>
  <c r="F127" i="11"/>
  <c r="F134" i="11"/>
  <c r="F128" i="11"/>
  <c r="F57" i="3"/>
  <c r="F58" i="3" s="1"/>
  <c r="F61" i="3" s="1"/>
  <c r="R58" i="10"/>
  <c r="H58" i="10"/>
  <c r="G57" i="10"/>
  <c r="AB49" i="10"/>
  <c r="AA46" i="10"/>
  <c r="AC33" i="10"/>
  <c r="AB32" i="10"/>
  <c r="AB45" i="10" s="1"/>
  <c r="G54" i="3"/>
  <c r="AD58" i="10" s="1"/>
  <c r="E33" i="5"/>
  <c r="E24" i="5" s="1"/>
  <c r="E38" i="5" s="1"/>
  <c r="E39" i="5" s="1"/>
  <c r="E40" i="5" s="1"/>
  <c r="E41" i="5" s="1"/>
  <c r="H34" i="3"/>
  <c r="AN15" i="10" s="1"/>
  <c r="F13" i="5"/>
  <c r="F11" i="5" s="1"/>
  <c r="G45" i="3"/>
  <c r="D66" i="3"/>
  <c r="F66" i="3" s="1"/>
  <c r="D48" i="5" s="1"/>
  <c r="E48" i="5" s="1"/>
  <c r="F48" i="5" s="1"/>
  <c r="E58" i="3"/>
  <c r="E61" i="3" s="1"/>
  <c r="E55" i="5" l="1"/>
  <c r="L40" i="10"/>
  <c r="K36" i="10"/>
  <c r="AN11" i="10"/>
  <c r="AN13" i="10"/>
  <c r="AN27" i="10" s="1"/>
  <c r="AO27" i="10" s="1"/>
  <c r="AP27" i="10" s="1"/>
  <c r="AQ27" i="10" s="1"/>
  <c r="AR27" i="10" s="1"/>
  <c r="AS27" i="10" s="1"/>
  <c r="AT27" i="10" s="1"/>
  <c r="AU27" i="10" s="1"/>
  <c r="AV27" i="10" s="1"/>
  <c r="AW27" i="10" s="1"/>
  <c r="AX27" i="10" s="1"/>
  <c r="AY27" i="10" s="1"/>
  <c r="H57" i="10"/>
  <c r="I58" i="10"/>
  <c r="F138" i="11"/>
  <c r="R57" i="10"/>
  <c r="S58" i="10"/>
  <c r="AD33" i="10"/>
  <c r="AC32" i="10"/>
  <c r="AC45" i="10" s="1"/>
  <c r="AC49" i="10"/>
  <c r="AB46" i="10"/>
  <c r="F33" i="5"/>
  <c r="F24" i="5" s="1"/>
  <c r="F38" i="5" s="1"/>
  <c r="F39" i="5" s="1"/>
  <c r="F40" i="5" s="1"/>
  <c r="F41" i="5" s="1"/>
  <c r="H54" i="3"/>
  <c r="AP58" i="10" s="1"/>
  <c r="G57" i="3"/>
  <c r="G58" i="3" s="1"/>
  <c r="G61" i="3" s="1"/>
  <c r="D67" i="3"/>
  <c r="F67" i="3" s="1"/>
  <c r="D43" i="5"/>
  <c r="D45" i="5" s="1"/>
  <c r="D65" i="3"/>
  <c r="F65" i="3" s="1"/>
  <c r="I34" i="3"/>
  <c r="AZ15" i="10" s="1"/>
  <c r="G13" i="5"/>
  <c r="G11" i="5" s="1"/>
  <c r="H45" i="3"/>
  <c r="I9" i="6"/>
  <c r="J22" i="6" s="1"/>
  <c r="F55" i="5" l="1"/>
  <c r="M40" i="10"/>
  <c r="L36" i="10"/>
  <c r="BL15" i="10"/>
  <c r="AZ13" i="10"/>
  <c r="AZ27" i="10" s="1"/>
  <c r="BA27" i="10" s="1"/>
  <c r="BB27" i="10" s="1"/>
  <c r="BC27" i="10" s="1"/>
  <c r="BD27" i="10" s="1"/>
  <c r="BE27" i="10" s="1"/>
  <c r="BF27" i="10" s="1"/>
  <c r="BG27" i="10" s="1"/>
  <c r="BH27" i="10" s="1"/>
  <c r="BI27" i="10" s="1"/>
  <c r="BJ27" i="10" s="1"/>
  <c r="BK27" i="10" s="1"/>
  <c r="AZ11" i="10"/>
  <c r="AZ8" i="10" s="1"/>
  <c r="AZ5" i="10" s="1"/>
  <c r="I57" i="10"/>
  <c r="J58" i="10"/>
  <c r="S57" i="10"/>
  <c r="T58" i="10"/>
  <c r="D50" i="5"/>
  <c r="D7" i="10"/>
  <c r="D46" i="5"/>
  <c r="D10" i="10"/>
  <c r="D8" i="10" s="1"/>
  <c r="AD49" i="10"/>
  <c r="AC46" i="10"/>
  <c r="AF47" i="10"/>
  <c r="AE33" i="10"/>
  <c r="AD32" i="10"/>
  <c r="AD45" i="10" s="1"/>
  <c r="I54" i="3"/>
  <c r="BB58" i="10" s="1"/>
  <c r="G33" i="5"/>
  <c r="G24" i="5" s="1"/>
  <c r="G38" i="5" s="1"/>
  <c r="G39" i="5" s="1"/>
  <c r="G40" i="5" s="1"/>
  <c r="G41" i="5" s="1"/>
  <c r="G55" i="5" s="1"/>
  <c r="H57" i="3"/>
  <c r="H58" i="3" s="1"/>
  <c r="H61" i="3" s="1"/>
  <c r="F68" i="3"/>
  <c r="C9" i="6"/>
  <c r="H13" i="5"/>
  <c r="H11" i="5" s="1"/>
  <c r="I45" i="3"/>
  <c r="N40" i="10" l="1"/>
  <c r="M36" i="10"/>
  <c r="J57" i="10"/>
  <c r="K58" i="10"/>
  <c r="BX15" i="10"/>
  <c r="BL11" i="10"/>
  <c r="BL8" i="10" s="1"/>
  <c r="BL5" i="10" s="1"/>
  <c r="BL13" i="10"/>
  <c r="BL27" i="10" s="1"/>
  <c r="BM27" i="10" s="1"/>
  <c r="BN27" i="10" s="1"/>
  <c r="BO27" i="10" s="1"/>
  <c r="BP27" i="10" s="1"/>
  <c r="BQ27" i="10" s="1"/>
  <c r="BR27" i="10" s="1"/>
  <c r="BS27" i="10" s="1"/>
  <c r="BT27" i="10" s="1"/>
  <c r="BU27" i="10" s="1"/>
  <c r="BV27" i="10" s="1"/>
  <c r="BW27" i="10" s="1"/>
  <c r="T57" i="10"/>
  <c r="U58" i="10"/>
  <c r="D68" i="3"/>
  <c r="D6" i="10"/>
  <c r="D5" i="10" s="1"/>
  <c r="D23" i="6"/>
  <c r="Q74" i="10" s="1"/>
  <c r="Q73" i="10" s="1"/>
  <c r="D27" i="6"/>
  <c r="U74" i="10" s="1"/>
  <c r="U73" i="10" s="1"/>
  <c r="D31" i="6"/>
  <c r="Y74" i="10" s="1"/>
  <c r="Y73" i="10" s="1"/>
  <c r="D35" i="6"/>
  <c r="AC74" i="10" s="1"/>
  <c r="D39" i="6"/>
  <c r="AG74" i="10" s="1"/>
  <c r="D43" i="6"/>
  <c r="AK74" i="10" s="1"/>
  <c r="D47" i="6"/>
  <c r="AO74" i="10" s="1"/>
  <c r="D51" i="6"/>
  <c r="AS74" i="10" s="1"/>
  <c r="D55" i="6"/>
  <c r="AW74" i="10" s="1"/>
  <c r="D59" i="6"/>
  <c r="BA74" i="10" s="1"/>
  <c r="D63" i="6"/>
  <c r="BE74" i="10" s="1"/>
  <c r="D67" i="6"/>
  <c r="BI74" i="10" s="1"/>
  <c r="D71" i="6"/>
  <c r="BM74" i="10" s="1"/>
  <c r="D75" i="6"/>
  <c r="BQ74" i="10" s="1"/>
  <c r="D79" i="6"/>
  <c r="BU74" i="10" s="1"/>
  <c r="D83" i="6"/>
  <c r="BY74" i="10" s="1"/>
  <c r="D87" i="6"/>
  <c r="CC74" i="10" s="1"/>
  <c r="D91" i="6"/>
  <c r="CG74" i="10" s="1"/>
  <c r="D95" i="6"/>
  <c r="CK74" i="10" s="1"/>
  <c r="D99" i="6"/>
  <c r="CO74" i="10" s="1"/>
  <c r="D103" i="6"/>
  <c r="CS74" i="10" s="1"/>
  <c r="D107" i="6"/>
  <c r="CW74" i="10" s="1"/>
  <c r="D111" i="6"/>
  <c r="DA74" i="10" s="1"/>
  <c r="D115" i="6"/>
  <c r="DE74" i="10" s="1"/>
  <c r="D119" i="6"/>
  <c r="DI74" i="10" s="1"/>
  <c r="D123" i="6"/>
  <c r="DM74" i="10" s="1"/>
  <c r="D127" i="6"/>
  <c r="DQ74" i="10" s="1"/>
  <c r="D24" i="6"/>
  <c r="R74" i="10" s="1"/>
  <c r="R73" i="10" s="1"/>
  <c r="D28" i="6"/>
  <c r="V74" i="10" s="1"/>
  <c r="V73" i="10" s="1"/>
  <c r="D32" i="6"/>
  <c r="Z74" i="10" s="1"/>
  <c r="Z73" i="10" s="1"/>
  <c r="D36" i="6"/>
  <c r="AD74" i="10" s="1"/>
  <c r="D40" i="6"/>
  <c r="AH74" i="10" s="1"/>
  <c r="D44" i="6"/>
  <c r="AL74" i="10" s="1"/>
  <c r="D48" i="6"/>
  <c r="AP74" i="10" s="1"/>
  <c r="D52" i="6"/>
  <c r="AT74" i="10" s="1"/>
  <c r="D56" i="6"/>
  <c r="AX74" i="10" s="1"/>
  <c r="D60" i="6"/>
  <c r="BB74" i="10" s="1"/>
  <c r="D64" i="6"/>
  <c r="BF74" i="10" s="1"/>
  <c r="D68" i="6"/>
  <c r="BJ74" i="10" s="1"/>
  <c r="D72" i="6"/>
  <c r="BN74" i="10" s="1"/>
  <c r="D76" i="6"/>
  <c r="BR74" i="10" s="1"/>
  <c r="D80" i="6"/>
  <c r="BV74" i="10" s="1"/>
  <c r="D84" i="6"/>
  <c r="BZ74" i="10" s="1"/>
  <c r="D88" i="6"/>
  <c r="CD74" i="10" s="1"/>
  <c r="D92" i="6"/>
  <c r="CH74" i="10" s="1"/>
  <c r="D96" i="6"/>
  <c r="CL74" i="10" s="1"/>
  <c r="D100" i="6"/>
  <c r="CP74" i="10" s="1"/>
  <c r="D104" i="6"/>
  <c r="CT74" i="10" s="1"/>
  <c r="D108" i="6"/>
  <c r="CX74" i="10" s="1"/>
  <c r="D112" i="6"/>
  <c r="DB74" i="10" s="1"/>
  <c r="D116" i="6"/>
  <c r="DF74" i="10" s="1"/>
  <c r="D120" i="6"/>
  <c r="DJ74" i="10" s="1"/>
  <c r="D124" i="6"/>
  <c r="DN74" i="10" s="1"/>
  <c r="D128" i="6"/>
  <c r="DR74" i="10" s="1"/>
  <c r="D25" i="6"/>
  <c r="S74" i="10" s="1"/>
  <c r="S73" i="10" s="1"/>
  <c r="D33" i="6"/>
  <c r="AA74" i="10" s="1"/>
  <c r="AA73" i="10" s="1"/>
  <c r="D41" i="6"/>
  <c r="AI74" i="10" s="1"/>
  <c r="D49" i="6"/>
  <c r="AQ74" i="10" s="1"/>
  <c r="D57" i="6"/>
  <c r="AY74" i="10" s="1"/>
  <c r="D65" i="6"/>
  <c r="BG74" i="10" s="1"/>
  <c r="D73" i="6"/>
  <c r="BO74" i="10" s="1"/>
  <c r="D81" i="6"/>
  <c r="BW74" i="10" s="1"/>
  <c r="D89" i="6"/>
  <c r="CE74" i="10" s="1"/>
  <c r="D97" i="6"/>
  <c r="CM74" i="10" s="1"/>
  <c r="D105" i="6"/>
  <c r="CU74" i="10" s="1"/>
  <c r="D113" i="6"/>
  <c r="DC74" i="10" s="1"/>
  <c r="D121" i="6"/>
  <c r="DK74" i="10" s="1"/>
  <c r="D129" i="6"/>
  <c r="DS74" i="10" s="1"/>
  <c r="D26" i="6"/>
  <c r="T74" i="10" s="1"/>
  <c r="T73" i="10" s="1"/>
  <c r="D42" i="6"/>
  <c r="AJ74" i="10" s="1"/>
  <c r="D58" i="6"/>
  <c r="AZ74" i="10" s="1"/>
  <c r="D82" i="6"/>
  <c r="BX74" i="10" s="1"/>
  <c r="D98" i="6"/>
  <c r="CN74" i="10" s="1"/>
  <c r="D114" i="6"/>
  <c r="DD74" i="10" s="1"/>
  <c r="D29" i="6"/>
  <c r="W74" i="10" s="1"/>
  <c r="W73" i="10" s="1"/>
  <c r="D37" i="6"/>
  <c r="AE74" i="10" s="1"/>
  <c r="D45" i="6"/>
  <c r="AM74" i="10" s="1"/>
  <c r="D53" i="6"/>
  <c r="AU74" i="10" s="1"/>
  <c r="D61" i="6"/>
  <c r="BC74" i="10" s="1"/>
  <c r="D69" i="6"/>
  <c r="BK74" i="10" s="1"/>
  <c r="D77" i="6"/>
  <c r="BS74" i="10" s="1"/>
  <c r="D85" i="6"/>
  <c r="CA74" i="10" s="1"/>
  <c r="D93" i="6"/>
  <c r="CI74" i="10" s="1"/>
  <c r="D101" i="6"/>
  <c r="CQ74" i="10" s="1"/>
  <c r="D109" i="6"/>
  <c r="CY74" i="10" s="1"/>
  <c r="D117" i="6"/>
  <c r="DG74" i="10" s="1"/>
  <c r="D125" i="6"/>
  <c r="DO74" i="10" s="1"/>
  <c r="D22" i="6"/>
  <c r="P74" i="10" s="1"/>
  <c r="P73" i="10" s="1"/>
  <c r="D30" i="6"/>
  <c r="X74" i="10" s="1"/>
  <c r="X73" i="10" s="1"/>
  <c r="D38" i="6"/>
  <c r="AF74" i="10" s="1"/>
  <c r="D46" i="6"/>
  <c r="AN74" i="10" s="1"/>
  <c r="D54" i="6"/>
  <c r="AV74" i="10" s="1"/>
  <c r="D62" i="6"/>
  <c r="BD74" i="10" s="1"/>
  <c r="D70" i="6"/>
  <c r="BL74" i="10" s="1"/>
  <c r="D78" i="6"/>
  <c r="BT74" i="10" s="1"/>
  <c r="D86" i="6"/>
  <c r="CB74" i="10" s="1"/>
  <c r="D94" i="6"/>
  <c r="CJ74" i="10" s="1"/>
  <c r="D102" i="6"/>
  <c r="CR74" i="10" s="1"/>
  <c r="D110" i="6"/>
  <c r="CZ74" i="10" s="1"/>
  <c r="D118" i="6"/>
  <c r="DH74" i="10" s="1"/>
  <c r="D126" i="6"/>
  <c r="DP74" i="10" s="1"/>
  <c r="D34" i="6"/>
  <c r="AB74" i="10" s="1"/>
  <c r="AB73" i="10" s="1"/>
  <c r="D50" i="6"/>
  <c r="AR74" i="10" s="1"/>
  <c r="D66" i="6"/>
  <c r="BH74" i="10" s="1"/>
  <c r="D74" i="6"/>
  <c r="BP74" i="10" s="1"/>
  <c r="D90" i="6"/>
  <c r="CF74" i="10" s="1"/>
  <c r="D106" i="6"/>
  <c r="CV74" i="10" s="1"/>
  <c r="D122" i="6"/>
  <c r="DL74" i="10" s="1"/>
  <c r="AF33" i="10"/>
  <c r="AE32" i="10"/>
  <c r="AE45" i="10" s="1"/>
  <c r="AG47" i="10"/>
  <c r="AD46" i="10"/>
  <c r="H33" i="5"/>
  <c r="H24" i="5" s="1"/>
  <c r="H38" i="5" s="1"/>
  <c r="H39" i="5" s="1"/>
  <c r="H40" i="5" s="1"/>
  <c r="H41" i="5" s="1"/>
  <c r="H55" i="5" s="1"/>
  <c r="I57" i="3"/>
  <c r="I58" i="3" s="1"/>
  <c r="I61" i="3" s="1"/>
  <c r="C10" i="6"/>
  <c r="O40" i="10" l="1"/>
  <c r="N36" i="10"/>
  <c r="U57" i="10"/>
  <c r="V58" i="10"/>
  <c r="CJ15" i="10"/>
  <c r="BX13" i="10"/>
  <c r="BX27" i="10" s="1"/>
  <c r="BY27" i="10" s="1"/>
  <c r="BZ27" i="10" s="1"/>
  <c r="CA27" i="10" s="1"/>
  <c r="CB27" i="10" s="1"/>
  <c r="CC27" i="10" s="1"/>
  <c r="CD27" i="10" s="1"/>
  <c r="CE27" i="10" s="1"/>
  <c r="CF27" i="10" s="1"/>
  <c r="CG27" i="10" s="1"/>
  <c r="CH27" i="10" s="1"/>
  <c r="CI27" i="10" s="1"/>
  <c r="BX11" i="10"/>
  <c r="BX8" i="10" s="1"/>
  <c r="BX5" i="10" s="1"/>
  <c r="K57" i="10"/>
  <c r="L58" i="10"/>
  <c r="AH47" i="10"/>
  <c r="AC73" i="10"/>
  <c r="AF32" i="10"/>
  <c r="AF45" i="10" s="1"/>
  <c r="AD57" i="10"/>
  <c r="AE58" i="10"/>
  <c r="AE46" i="10"/>
  <c r="E10" i="6"/>
  <c r="C11" i="6"/>
  <c r="P40" i="10" l="1"/>
  <c r="O36" i="10"/>
  <c r="L57" i="10"/>
  <c r="M58" i="10"/>
  <c r="CV15" i="10"/>
  <c r="CJ11" i="10"/>
  <c r="CJ8" i="10" s="1"/>
  <c r="CJ5" i="10" s="1"/>
  <c r="CJ13" i="10"/>
  <c r="CJ27" i="10" s="1"/>
  <c r="CK27" i="10" s="1"/>
  <c r="CL27" i="10" s="1"/>
  <c r="CM27" i="10" s="1"/>
  <c r="CN27" i="10" s="1"/>
  <c r="CO27" i="10" s="1"/>
  <c r="CP27" i="10" s="1"/>
  <c r="CQ27" i="10" s="1"/>
  <c r="CR27" i="10" s="1"/>
  <c r="CS27" i="10" s="1"/>
  <c r="CT27" i="10" s="1"/>
  <c r="CU27" i="10" s="1"/>
  <c r="V57" i="10"/>
  <c r="W58" i="10"/>
  <c r="F10" i="6"/>
  <c r="E65" i="10"/>
  <c r="AG49" i="10"/>
  <c r="AF46" i="10"/>
  <c r="AH33" i="10"/>
  <c r="AG32" i="10"/>
  <c r="AG45" i="10" s="1"/>
  <c r="AI47" i="10"/>
  <c r="AF58" i="10"/>
  <c r="AE57" i="10"/>
  <c r="AD73" i="10"/>
  <c r="C12" i="6"/>
  <c r="E11" i="6"/>
  <c r="Q40" i="10" l="1"/>
  <c r="P36" i="10"/>
  <c r="X58" i="10"/>
  <c r="W57" i="10"/>
  <c r="DH15" i="10"/>
  <c r="CV13" i="10"/>
  <c r="CV27" i="10" s="1"/>
  <c r="CW27" i="10" s="1"/>
  <c r="CX27" i="10" s="1"/>
  <c r="CY27" i="10" s="1"/>
  <c r="CZ27" i="10" s="1"/>
  <c r="DA27" i="10" s="1"/>
  <c r="DB27" i="10" s="1"/>
  <c r="DC27" i="10" s="1"/>
  <c r="DD27" i="10" s="1"/>
  <c r="DE27" i="10" s="1"/>
  <c r="DF27" i="10" s="1"/>
  <c r="DG27" i="10" s="1"/>
  <c r="CV11" i="10"/>
  <c r="CV8" i="10" s="1"/>
  <c r="CV5" i="10" s="1"/>
  <c r="M57" i="10"/>
  <c r="N58" i="10"/>
  <c r="F11" i="6"/>
  <c r="F65" i="10"/>
  <c r="AJ47" i="10"/>
  <c r="AF57" i="10"/>
  <c r="AG58" i="10"/>
  <c r="AE73" i="10"/>
  <c r="AI33" i="10"/>
  <c r="AH32" i="10"/>
  <c r="AH45" i="10" s="1"/>
  <c r="AH49" i="10"/>
  <c r="AG46" i="10"/>
  <c r="C13" i="6"/>
  <c r="E12" i="6"/>
  <c r="R40" i="10" l="1"/>
  <c r="Q36" i="10"/>
  <c r="O58" i="10"/>
  <c r="N57" i="10"/>
  <c r="DH13" i="10"/>
  <c r="DH27" i="10" s="1"/>
  <c r="DI27" i="10" s="1"/>
  <c r="DJ27" i="10" s="1"/>
  <c r="DK27" i="10" s="1"/>
  <c r="DL27" i="10" s="1"/>
  <c r="DM27" i="10" s="1"/>
  <c r="DN27" i="10" s="1"/>
  <c r="DO27" i="10" s="1"/>
  <c r="DP27" i="10" s="1"/>
  <c r="DQ27" i="10" s="1"/>
  <c r="DR27" i="10" s="1"/>
  <c r="DS27" i="10" s="1"/>
  <c r="DH11" i="10"/>
  <c r="DH8" i="10" s="1"/>
  <c r="DH5" i="10" s="1"/>
  <c r="X57" i="10"/>
  <c r="Y58" i="10"/>
  <c r="F12" i="6"/>
  <c r="G65" i="10"/>
  <c r="AG57" i="10"/>
  <c r="AH58" i="10"/>
  <c r="AK47" i="10"/>
  <c r="AI49" i="10"/>
  <c r="AH46" i="10"/>
  <c r="AI32" i="10"/>
  <c r="AI45" i="10" s="1"/>
  <c r="AF73" i="10"/>
  <c r="E13" i="6"/>
  <c r="C14" i="6"/>
  <c r="S40" i="10" l="1"/>
  <c r="R36" i="10"/>
  <c r="Y57" i="10"/>
  <c r="Z58" i="10"/>
  <c r="O57" i="10"/>
  <c r="P58" i="10"/>
  <c r="F13" i="6"/>
  <c r="H65" i="10"/>
  <c r="AH57" i="10"/>
  <c r="AI58" i="10"/>
  <c r="AJ32" i="10"/>
  <c r="AJ45" i="10" s="1"/>
  <c r="AJ49" i="10"/>
  <c r="AI46" i="10"/>
  <c r="AG73" i="10"/>
  <c r="AL47" i="10"/>
  <c r="C15" i="6"/>
  <c r="E14" i="6"/>
  <c r="T40" i="10" l="1"/>
  <c r="S36" i="10"/>
  <c r="P57" i="10"/>
  <c r="Q58" i="10"/>
  <c r="Q57" i="10" s="1"/>
  <c r="Z57" i="10"/>
  <c r="AA58" i="10"/>
  <c r="F14" i="6"/>
  <c r="I65" i="10"/>
  <c r="AJ58" i="10"/>
  <c r="AI57" i="10"/>
  <c r="AM47" i="10"/>
  <c r="AK49" i="10"/>
  <c r="AJ46" i="10"/>
  <c r="AH73" i="10"/>
  <c r="AL33" i="10"/>
  <c r="AK32" i="10"/>
  <c r="AK45" i="10" s="1"/>
  <c r="C16" i="6"/>
  <c r="E15" i="6"/>
  <c r="U40" i="10" l="1"/>
  <c r="T36" i="10"/>
  <c r="AB58" i="10"/>
  <c r="AA57" i="10"/>
  <c r="F15" i="6"/>
  <c r="J65" i="10"/>
  <c r="AL49" i="10"/>
  <c r="AK46" i="10"/>
  <c r="AJ57" i="10"/>
  <c r="AK58" i="10"/>
  <c r="AI73" i="10"/>
  <c r="AN47" i="10"/>
  <c r="AM33" i="10"/>
  <c r="AL32" i="10"/>
  <c r="AL45" i="10" s="1"/>
  <c r="E16" i="6"/>
  <c r="C17" i="6"/>
  <c r="V40" i="10" l="1"/>
  <c r="U36" i="10"/>
  <c r="AB57" i="10"/>
  <c r="AC58" i="10"/>
  <c r="AC57" i="10" s="1"/>
  <c r="F16" i="6"/>
  <c r="K65" i="10"/>
  <c r="AO47" i="10"/>
  <c r="AK57" i="10"/>
  <c r="AL58" i="10"/>
  <c r="AN33" i="10"/>
  <c r="AM32" i="10"/>
  <c r="AM45" i="10" s="1"/>
  <c r="AJ73" i="10"/>
  <c r="AM49" i="10"/>
  <c r="AL46" i="10"/>
  <c r="C18" i="6"/>
  <c r="E17" i="6"/>
  <c r="W40" i="10" l="1"/>
  <c r="V36" i="10"/>
  <c r="F17" i="6"/>
  <c r="L65" i="10"/>
  <c r="AL57" i="10"/>
  <c r="AM58" i="10"/>
  <c r="AK73" i="10"/>
  <c r="AO33" i="10"/>
  <c r="AN32" i="10"/>
  <c r="AN45" i="10" s="1"/>
  <c r="AN49" i="10"/>
  <c r="AM46" i="10"/>
  <c r="C19" i="6"/>
  <c r="E18" i="6"/>
  <c r="X40" i="10" l="1"/>
  <c r="W36" i="10"/>
  <c r="F18" i="6"/>
  <c r="M65" i="10"/>
  <c r="AN58" i="10"/>
  <c r="AM57" i="10"/>
  <c r="AO49" i="10"/>
  <c r="AN46" i="10"/>
  <c r="AO32" i="10"/>
  <c r="AO45" i="10" s="1"/>
  <c r="AP33" i="10"/>
  <c r="AL73" i="10"/>
  <c r="C20" i="6"/>
  <c r="E19" i="6"/>
  <c r="Y40" i="10" l="1"/>
  <c r="X36" i="10"/>
  <c r="F19" i="6"/>
  <c r="N65" i="10"/>
  <c r="AP49" i="10"/>
  <c r="AO46" i="10"/>
  <c r="AM73" i="10"/>
  <c r="AN57" i="10"/>
  <c r="AO58" i="10"/>
  <c r="AR47" i="10"/>
  <c r="AQ33" i="10"/>
  <c r="AP32" i="10"/>
  <c r="AP45" i="10" s="1"/>
  <c r="C21" i="6"/>
  <c r="E20" i="6"/>
  <c r="Z40" i="10" l="1"/>
  <c r="Y36" i="10"/>
  <c r="F20" i="6"/>
  <c r="O65" i="10"/>
  <c r="AQ32" i="10"/>
  <c r="AQ45" i="10" s="1"/>
  <c r="AR33" i="10"/>
  <c r="AN73" i="10"/>
  <c r="AO57" i="10"/>
  <c r="AP46" i="10"/>
  <c r="AS47" i="10"/>
  <c r="C22" i="6"/>
  <c r="E21" i="6"/>
  <c r="AA40" i="10" l="1"/>
  <c r="Z36" i="10"/>
  <c r="F21" i="6"/>
  <c r="D51" i="5" s="1"/>
  <c r="P65" i="10"/>
  <c r="AT47" i="10"/>
  <c r="AR32" i="10"/>
  <c r="AR45" i="10" s="1"/>
  <c r="AQ46" i="10"/>
  <c r="AP57" i="10"/>
  <c r="AQ58" i="10"/>
  <c r="AO73" i="10"/>
  <c r="C23" i="6"/>
  <c r="E22" i="6"/>
  <c r="AB40" i="10" l="1"/>
  <c r="AA36" i="10"/>
  <c r="F22" i="6"/>
  <c r="Q65" i="10"/>
  <c r="AT33" i="10"/>
  <c r="AS32" i="10"/>
  <c r="AS45" i="10" s="1"/>
  <c r="AP73" i="10"/>
  <c r="AS49" i="10"/>
  <c r="AR46" i="10"/>
  <c r="AU47" i="10"/>
  <c r="AR58" i="10"/>
  <c r="AQ57" i="10"/>
  <c r="C24" i="6"/>
  <c r="E23" i="6"/>
  <c r="AC40" i="10" l="1"/>
  <c r="AB36" i="10"/>
  <c r="F23" i="6"/>
  <c r="R65" i="10"/>
  <c r="AS58" i="10"/>
  <c r="AR57" i="10"/>
  <c r="AU33" i="10"/>
  <c r="AT32" i="10"/>
  <c r="AT45" i="10" s="1"/>
  <c r="AT49" i="10"/>
  <c r="AS46" i="10"/>
  <c r="AV47" i="10"/>
  <c r="AQ73" i="10"/>
  <c r="E24" i="6"/>
  <c r="C25" i="6"/>
  <c r="AD40" i="10" l="1"/>
  <c r="AC36" i="10"/>
  <c r="F24" i="6"/>
  <c r="S65" i="10"/>
  <c r="AR73" i="10"/>
  <c r="AU49" i="10"/>
  <c r="AT46" i="10"/>
  <c r="AU32" i="10"/>
  <c r="AU45" i="10" s="1"/>
  <c r="AW47" i="10"/>
  <c r="AT58" i="10"/>
  <c r="AS57" i="10"/>
  <c r="C26" i="6"/>
  <c r="E25" i="6"/>
  <c r="AE40" i="10" l="1"/>
  <c r="AD36" i="10"/>
  <c r="F25" i="6"/>
  <c r="T65" i="10"/>
  <c r="AX47" i="10"/>
  <c r="AV49" i="10"/>
  <c r="AU46" i="10"/>
  <c r="AU58" i="10"/>
  <c r="AT57" i="10"/>
  <c r="AW33" i="10"/>
  <c r="AV32" i="10"/>
  <c r="AV45" i="10" s="1"/>
  <c r="AS73" i="10"/>
  <c r="E26" i="6"/>
  <c r="C27" i="6"/>
  <c r="AF40" i="10" l="1"/>
  <c r="AE36" i="10"/>
  <c r="F26" i="6"/>
  <c r="U65" i="10"/>
  <c r="AW32" i="10"/>
  <c r="AW45" i="10" s="1"/>
  <c r="AX33" i="10"/>
  <c r="AY47" i="10"/>
  <c r="AT73" i="10"/>
  <c r="AV58" i="10"/>
  <c r="AU57" i="10"/>
  <c r="AW49" i="10"/>
  <c r="AV46" i="10"/>
  <c r="E27" i="6"/>
  <c r="C28" i="6"/>
  <c r="AG40" i="10" l="1"/>
  <c r="AF36" i="10"/>
  <c r="F27" i="6"/>
  <c r="V65" i="10"/>
  <c r="AX49" i="10"/>
  <c r="AW46" i="10"/>
  <c r="AU73" i="10"/>
  <c r="AY33" i="10"/>
  <c r="AX32" i="10"/>
  <c r="AX45" i="10" s="1"/>
  <c r="AW58" i="10"/>
  <c r="AV57" i="10"/>
  <c r="AZ47" i="10"/>
  <c r="E28" i="6"/>
  <c r="C29" i="6"/>
  <c r="AH40" i="10" l="1"/>
  <c r="AG36" i="10"/>
  <c r="F28" i="6"/>
  <c r="W65" i="10"/>
  <c r="AY32" i="10"/>
  <c r="AY45" i="10" s="1"/>
  <c r="AZ33" i="10"/>
  <c r="AX58" i="10"/>
  <c r="AW57" i="10"/>
  <c r="AV73" i="10"/>
  <c r="AY49" i="10"/>
  <c r="AX46" i="10"/>
  <c r="BA47" i="10"/>
  <c r="E29" i="6"/>
  <c r="C30" i="6"/>
  <c r="AI40" i="10" l="1"/>
  <c r="AH36" i="10"/>
  <c r="F29" i="6"/>
  <c r="X65" i="10"/>
  <c r="AZ49" i="10"/>
  <c r="AY46" i="10"/>
  <c r="AX57" i="10"/>
  <c r="AY58" i="10"/>
  <c r="AW73" i="10"/>
  <c r="BA33" i="10"/>
  <c r="AZ32" i="10"/>
  <c r="AZ45" i="10" s="1"/>
  <c r="E30" i="6"/>
  <c r="C31" i="6"/>
  <c r="AJ40" i="10" l="1"/>
  <c r="AI36" i="10"/>
  <c r="F30" i="6"/>
  <c r="Y65" i="10"/>
  <c r="BB33" i="10"/>
  <c r="BA32" i="10"/>
  <c r="BA45" i="10" s="1"/>
  <c r="BA49" i="10"/>
  <c r="AZ46" i="10"/>
  <c r="AX73" i="10"/>
  <c r="AZ58" i="10"/>
  <c r="AY57" i="10"/>
  <c r="E31" i="6"/>
  <c r="C32" i="6"/>
  <c r="AK40" i="10" l="1"/>
  <c r="AJ36" i="10"/>
  <c r="F31" i="6"/>
  <c r="Z65" i="10"/>
  <c r="BB49" i="10"/>
  <c r="BA46" i="10"/>
  <c r="BC33" i="10"/>
  <c r="BB32" i="10"/>
  <c r="BB45" i="10" s="1"/>
  <c r="AY73" i="10"/>
  <c r="BD47" i="10"/>
  <c r="BA58" i="10"/>
  <c r="AZ57" i="10"/>
  <c r="E32" i="6"/>
  <c r="C33" i="6"/>
  <c r="AL40" i="10" l="1"/>
  <c r="AK36" i="10"/>
  <c r="F32" i="6"/>
  <c r="AA65" i="10"/>
  <c r="AZ73" i="10"/>
  <c r="BB46" i="10"/>
  <c r="BA57" i="10"/>
  <c r="BD33" i="10"/>
  <c r="BC32" i="10"/>
  <c r="BC45" i="10" s="1"/>
  <c r="BE47" i="10"/>
  <c r="E33" i="6"/>
  <c r="C34" i="6"/>
  <c r="AM40" i="10" l="1"/>
  <c r="AL36" i="10"/>
  <c r="F33" i="6"/>
  <c r="E51" i="5" s="1"/>
  <c r="AB65" i="10"/>
  <c r="BD32" i="10"/>
  <c r="BD45" i="10" s="1"/>
  <c r="BC46" i="10"/>
  <c r="BF47" i="10"/>
  <c r="BC58" i="10"/>
  <c r="BB57" i="10"/>
  <c r="BA73" i="10"/>
  <c r="E34" i="6"/>
  <c r="C35" i="6"/>
  <c r="AN40" i="10" l="1"/>
  <c r="AM36" i="10"/>
  <c r="F34" i="6"/>
  <c r="AC65" i="10"/>
  <c r="BC57" i="10"/>
  <c r="BD58" i="10"/>
  <c r="BG47" i="10"/>
  <c r="BE49" i="10"/>
  <c r="BD46" i="10"/>
  <c r="BB73" i="10"/>
  <c r="BF33" i="10"/>
  <c r="BE32" i="10"/>
  <c r="BE45" i="10" s="1"/>
  <c r="E35" i="6"/>
  <c r="C36" i="6"/>
  <c r="AO40" i="10" l="1"/>
  <c r="AN36" i="10"/>
  <c r="F35" i="6"/>
  <c r="AD65" i="10"/>
  <c r="BC73" i="10"/>
  <c r="BH47" i="10"/>
  <c r="BE58" i="10"/>
  <c r="BD57" i="10"/>
  <c r="BG33" i="10"/>
  <c r="BF32" i="10"/>
  <c r="BF45" i="10" s="1"/>
  <c r="BF49" i="10"/>
  <c r="BE46" i="10"/>
  <c r="E36" i="6"/>
  <c r="C37" i="6"/>
  <c r="AP40" i="10" l="1"/>
  <c r="AO36" i="10"/>
  <c r="F36" i="6"/>
  <c r="AE65" i="10"/>
  <c r="BG32" i="10"/>
  <c r="BG45" i="10" s="1"/>
  <c r="BF58" i="10"/>
  <c r="BE57" i="10"/>
  <c r="BG49" i="10"/>
  <c r="BF46" i="10"/>
  <c r="BD73" i="10"/>
  <c r="BI47" i="10"/>
  <c r="E37" i="6"/>
  <c r="C38" i="6"/>
  <c r="AQ40" i="10" l="1"/>
  <c r="AP36" i="10"/>
  <c r="F37" i="6"/>
  <c r="AF65" i="10"/>
  <c r="BJ47" i="10"/>
  <c r="BE73" i="10"/>
  <c r="BH49" i="10"/>
  <c r="BG46" i="10"/>
  <c r="BF57" i="10"/>
  <c r="BG58" i="10"/>
  <c r="BI33" i="10"/>
  <c r="BH32" i="10"/>
  <c r="BH45" i="10" s="1"/>
  <c r="E38" i="6"/>
  <c r="C39" i="6"/>
  <c r="AR40" i="10" l="1"/>
  <c r="AQ36" i="10"/>
  <c r="F38" i="6"/>
  <c r="AG65" i="10"/>
  <c r="BH58" i="10"/>
  <c r="BG57" i="10"/>
  <c r="BF73" i="10"/>
  <c r="BK47" i="10"/>
  <c r="BJ33" i="10"/>
  <c r="BI32" i="10"/>
  <c r="BI45" i="10" s="1"/>
  <c r="BI49" i="10"/>
  <c r="BH46" i="10"/>
  <c r="C40" i="6"/>
  <c r="E39" i="6"/>
  <c r="AS40" i="10" l="1"/>
  <c r="AR36" i="10"/>
  <c r="F39" i="6"/>
  <c r="AH65" i="10"/>
  <c r="BG73" i="10"/>
  <c r="BL47" i="10"/>
  <c r="BJ49" i="10"/>
  <c r="BI46" i="10"/>
  <c r="BK33" i="10"/>
  <c r="BJ32" i="10"/>
  <c r="BJ45" i="10" s="1"/>
  <c r="BI58" i="10"/>
  <c r="BH57" i="10"/>
  <c r="C41" i="6"/>
  <c r="E40" i="6"/>
  <c r="AT40" i="10" l="1"/>
  <c r="AS36" i="10"/>
  <c r="F40" i="6"/>
  <c r="AI65" i="10"/>
  <c r="BM47" i="10"/>
  <c r="BL33" i="10"/>
  <c r="BK32" i="10"/>
  <c r="BK45" i="10" s="1"/>
  <c r="BH73" i="10"/>
  <c r="BJ58" i="10"/>
  <c r="BI57" i="10"/>
  <c r="BK49" i="10"/>
  <c r="BJ46" i="10"/>
  <c r="C42" i="6"/>
  <c r="E41" i="6"/>
  <c r="AU40" i="10" l="1"/>
  <c r="AT36" i="10"/>
  <c r="F41" i="6"/>
  <c r="AJ65" i="10"/>
  <c r="BL49" i="10"/>
  <c r="BK46" i="10"/>
  <c r="BI73" i="10"/>
  <c r="BK58" i="10"/>
  <c r="BJ57" i="10"/>
  <c r="BM33" i="10"/>
  <c r="BL32" i="10"/>
  <c r="BL45" i="10" s="1"/>
  <c r="C43" i="6"/>
  <c r="E42" i="6"/>
  <c r="AV40" i="10" l="1"/>
  <c r="AU36" i="10"/>
  <c r="F42" i="6"/>
  <c r="AK65" i="10"/>
  <c r="BJ73" i="10"/>
  <c r="BL58" i="10"/>
  <c r="BK57" i="10"/>
  <c r="BM32" i="10"/>
  <c r="BM45" i="10" s="1"/>
  <c r="BN33" i="10"/>
  <c r="BM49" i="10"/>
  <c r="BL46" i="10"/>
  <c r="C44" i="6"/>
  <c r="E43" i="6"/>
  <c r="AW40" i="10" l="1"/>
  <c r="AV36" i="10"/>
  <c r="F43" i="6"/>
  <c r="AL65" i="10"/>
  <c r="BO33" i="10"/>
  <c r="BN32" i="10"/>
  <c r="BN45" i="10" s="1"/>
  <c r="BK73" i="10"/>
  <c r="BN49" i="10"/>
  <c r="BM46" i="10"/>
  <c r="BM58" i="10"/>
  <c r="BL57" i="10"/>
  <c r="BP47" i="10"/>
  <c r="C45" i="6"/>
  <c r="E44" i="6"/>
  <c r="AX40" i="10" l="1"/>
  <c r="AW36" i="10"/>
  <c r="F44" i="6"/>
  <c r="AM65" i="10"/>
  <c r="BN46" i="10"/>
  <c r="BO32" i="10"/>
  <c r="BO45" i="10" s="1"/>
  <c r="BP33" i="10"/>
  <c r="BN58" i="10"/>
  <c r="BM57" i="10"/>
  <c r="BL73" i="10"/>
  <c r="BQ47" i="10"/>
  <c r="E45" i="6"/>
  <c r="C46" i="6"/>
  <c r="AY40" i="10" l="1"/>
  <c r="AX36" i="10"/>
  <c r="F45" i="6"/>
  <c r="F51" i="5" s="1"/>
  <c r="AN65" i="10"/>
  <c r="BM73" i="10"/>
  <c r="BO46" i="10"/>
  <c r="BN57" i="10"/>
  <c r="BO58" i="10"/>
  <c r="BR47" i="10"/>
  <c r="BP32" i="10"/>
  <c r="BP45" i="10" s="1"/>
  <c r="C47" i="6"/>
  <c r="E46" i="6"/>
  <c r="AZ40" i="10" l="1"/>
  <c r="AY36" i="10"/>
  <c r="F46" i="6"/>
  <c r="AO65" i="10"/>
  <c r="AO64" i="10" s="1"/>
  <c r="AO69" i="10" s="1"/>
  <c r="BP58" i="10"/>
  <c r="BO57" i="10"/>
  <c r="BN73" i="10"/>
  <c r="BR33" i="10"/>
  <c r="BQ32" i="10"/>
  <c r="BQ45" i="10" s="1"/>
  <c r="BS47" i="10"/>
  <c r="BQ49" i="10"/>
  <c r="BP46" i="10"/>
  <c r="C48" i="6"/>
  <c r="E47" i="6"/>
  <c r="BA40" i="10" l="1"/>
  <c r="AZ36" i="10"/>
  <c r="F47" i="6"/>
  <c r="AP65" i="10"/>
  <c r="AP64" i="10" s="1"/>
  <c r="AP69" i="10" s="1"/>
  <c r="BR49" i="10"/>
  <c r="BQ46" i="10"/>
  <c r="BQ58" i="10"/>
  <c r="BP57" i="10"/>
  <c r="BT47" i="10"/>
  <c r="BO73" i="10"/>
  <c r="BS33" i="10"/>
  <c r="BR32" i="10"/>
  <c r="BR45" i="10" s="1"/>
  <c r="E48" i="6"/>
  <c r="C49" i="6"/>
  <c r="BB40" i="10" l="1"/>
  <c r="BA36" i="10"/>
  <c r="F48" i="6"/>
  <c r="AQ65" i="10"/>
  <c r="AQ64" i="10" s="1"/>
  <c r="AQ69" i="10" s="1"/>
  <c r="BR58" i="10"/>
  <c r="BQ57" i="10"/>
  <c r="BS32" i="10"/>
  <c r="BS45" i="10" s="1"/>
  <c r="BP73" i="10"/>
  <c r="BS49" i="10"/>
  <c r="BR46" i="10"/>
  <c r="BU47" i="10"/>
  <c r="E49" i="6"/>
  <c r="C50" i="6"/>
  <c r="BC40" i="10" l="1"/>
  <c r="BB36" i="10"/>
  <c r="F49" i="6"/>
  <c r="AR65" i="10"/>
  <c r="AR64" i="10" s="1"/>
  <c r="AR69" i="10" s="1"/>
  <c r="BQ73" i="10"/>
  <c r="BT49" i="10"/>
  <c r="BS46" i="10"/>
  <c r="BU33" i="10"/>
  <c r="BT32" i="10"/>
  <c r="BT45" i="10" s="1"/>
  <c r="BV47" i="10"/>
  <c r="BS58" i="10"/>
  <c r="BR57" i="10"/>
  <c r="C51" i="6"/>
  <c r="E50" i="6"/>
  <c r="BD40" i="10" l="1"/>
  <c r="BC36" i="10"/>
  <c r="F50" i="6"/>
  <c r="AS65" i="10"/>
  <c r="AS64" i="10" s="1"/>
  <c r="AS69" i="10" s="1"/>
  <c r="BT58" i="10"/>
  <c r="BS57" i="10"/>
  <c r="BW47" i="10"/>
  <c r="BU49" i="10"/>
  <c r="BT46" i="10"/>
  <c r="BU32" i="10"/>
  <c r="BU45" i="10" s="1"/>
  <c r="BV33" i="10"/>
  <c r="BR73" i="10"/>
  <c r="E51" i="6"/>
  <c r="C52" i="6"/>
  <c r="BE40" i="10" l="1"/>
  <c r="BD36" i="10"/>
  <c r="F51" i="6"/>
  <c r="AT65" i="10"/>
  <c r="AT64" i="10" s="1"/>
  <c r="AT69" i="10" s="1"/>
  <c r="BX47" i="10"/>
  <c r="BS73" i="10"/>
  <c r="BV49" i="10"/>
  <c r="BU46" i="10"/>
  <c r="BW33" i="10"/>
  <c r="BV32" i="10"/>
  <c r="BV45" i="10" s="1"/>
  <c r="BU58" i="10"/>
  <c r="BT57" i="10"/>
  <c r="E52" i="6"/>
  <c r="C53" i="6"/>
  <c r="BF40" i="10" l="1"/>
  <c r="BE36" i="10"/>
  <c r="F52" i="6"/>
  <c r="AU65" i="10"/>
  <c r="AU64" i="10" s="1"/>
  <c r="AU69" i="10" s="1"/>
  <c r="BW32" i="10"/>
  <c r="BW45" i="10" s="1"/>
  <c r="BX33" i="10"/>
  <c r="BW49" i="10"/>
  <c r="BV46" i="10"/>
  <c r="BT73" i="10"/>
  <c r="BV58" i="10"/>
  <c r="BU57" i="10"/>
  <c r="BY47" i="10"/>
  <c r="E53" i="6"/>
  <c r="C54" i="6"/>
  <c r="BG40" i="10" l="1"/>
  <c r="BF36" i="10"/>
  <c r="F53" i="6"/>
  <c r="AV65" i="10"/>
  <c r="AV64" i="10" s="1"/>
  <c r="AV69" i="10" s="1"/>
  <c r="BY33" i="10"/>
  <c r="BX32" i="10"/>
  <c r="BX45" i="10" s="1"/>
  <c r="BV57" i="10"/>
  <c r="BW58" i="10"/>
  <c r="BU73" i="10"/>
  <c r="BX49" i="10"/>
  <c r="BW46" i="10"/>
  <c r="C55" i="6"/>
  <c r="E54" i="6"/>
  <c r="BH40" i="10" l="1"/>
  <c r="BG36" i="10"/>
  <c r="F54" i="6"/>
  <c r="AW65" i="10"/>
  <c r="AW64" i="10" s="1"/>
  <c r="AW69" i="10" s="1"/>
  <c r="BZ33" i="10"/>
  <c r="BY32" i="10"/>
  <c r="BY45" i="10" s="1"/>
  <c r="BY49" i="10"/>
  <c r="BX46" i="10"/>
  <c r="BX58" i="10"/>
  <c r="BW57" i="10"/>
  <c r="BV73" i="10"/>
  <c r="C56" i="6"/>
  <c r="E55" i="6"/>
  <c r="BI40" i="10" l="1"/>
  <c r="BH36" i="10"/>
  <c r="F55" i="6"/>
  <c r="AX65" i="10"/>
  <c r="AX64" i="10" s="1"/>
  <c r="AX69" i="10" s="1"/>
  <c r="CB47" i="10"/>
  <c r="BY58" i="10"/>
  <c r="BX57" i="10"/>
  <c r="BW73" i="10"/>
  <c r="BZ49" i="10"/>
  <c r="BY46" i="10"/>
  <c r="CA33" i="10"/>
  <c r="BZ32" i="10"/>
  <c r="BZ45" i="10" s="1"/>
  <c r="C57" i="6"/>
  <c r="E56" i="6"/>
  <c r="BJ40" i="10" l="1"/>
  <c r="BI36" i="10"/>
  <c r="F56" i="6"/>
  <c r="AY65" i="10"/>
  <c r="AY64" i="10" s="1"/>
  <c r="AY69" i="10" s="1"/>
  <c r="BX73" i="10"/>
  <c r="CC47" i="10"/>
  <c r="CB33" i="10"/>
  <c r="CA32" i="10"/>
  <c r="CA45" i="10" s="1"/>
  <c r="BZ46" i="10"/>
  <c r="BZ58" i="10"/>
  <c r="BY57" i="10"/>
  <c r="C58" i="6"/>
  <c r="E57" i="6"/>
  <c r="BK40" i="10" l="1"/>
  <c r="BJ36" i="10"/>
  <c r="F57" i="6"/>
  <c r="G51" i="5" s="1"/>
  <c r="AZ65" i="10"/>
  <c r="AZ64" i="10" s="1"/>
  <c r="AZ69" i="10" s="1"/>
  <c r="BZ57" i="10"/>
  <c r="CA58" i="10"/>
  <c r="CA46" i="10"/>
  <c r="BY73" i="10"/>
  <c r="CB32" i="10"/>
  <c r="CB45" i="10" s="1"/>
  <c r="CD47" i="10"/>
  <c r="E58" i="6"/>
  <c r="C59" i="6"/>
  <c r="BL40" i="10" l="1"/>
  <c r="BK36" i="10"/>
  <c r="F58" i="6"/>
  <c r="BA65" i="10"/>
  <c r="BA64" i="10" s="1"/>
  <c r="BA69" i="10" s="1"/>
  <c r="CE47" i="10"/>
  <c r="CD33" i="10"/>
  <c r="CC32" i="10"/>
  <c r="CC45" i="10" s="1"/>
  <c r="CC49" i="10"/>
  <c r="CB46" i="10"/>
  <c r="BZ73" i="10"/>
  <c r="CB58" i="10"/>
  <c r="CA57" i="10"/>
  <c r="E59" i="6"/>
  <c r="C60" i="6"/>
  <c r="BM40" i="10" l="1"/>
  <c r="BL36" i="10"/>
  <c r="F59" i="6"/>
  <c r="BB65" i="10"/>
  <c r="BB64" i="10" s="1"/>
  <c r="BB69" i="10" s="1"/>
  <c r="CF47" i="10"/>
  <c r="CC58" i="10"/>
  <c r="CB57" i="10"/>
  <c r="CD49" i="10"/>
  <c r="CC46" i="10"/>
  <c r="CE33" i="10"/>
  <c r="CD32" i="10"/>
  <c r="CD45" i="10" s="1"/>
  <c r="CA73" i="10"/>
  <c r="E60" i="6"/>
  <c r="C61" i="6"/>
  <c r="BN40" i="10" l="1"/>
  <c r="BM36" i="10"/>
  <c r="F60" i="6"/>
  <c r="BC65" i="10"/>
  <c r="BC64" i="10" s="1"/>
  <c r="BC69" i="10" s="1"/>
  <c r="CD58" i="10"/>
  <c r="CC57" i="10"/>
  <c r="CG47" i="10"/>
  <c r="CB73" i="10"/>
  <c r="CE49" i="10"/>
  <c r="CD46" i="10"/>
  <c r="CE32" i="10"/>
  <c r="CE45" i="10" s="1"/>
  <c r="C62" i="6"/>
  <c r="E61" i="6"/>
  <c r="BO40" i="10" l="1"/>
  <c r="BN36" i="10"/>
  <c r="F61" i="6"/>
  <c r="BD65" i="10"/>
  <c r="BD64" i="10" s="1"/>
  <c r="BD69" i="10" s="1"/>
  <c r="CG33" i="10"/>
  <c r="CF32" i="10"/>
  <c r="CF45" i="10" s="1"/>
  <c r="CH47" i="10"/>
  <c r="CC73" i="10"/>
  <c r="CF49" i="10"/>
  <c r="CE46" i="10"/>
  <c r="CE58" i="10"/>
  <c r="CD57" i="10"/>
  <c r="C63" i="6"/>
  <c r="E62" i="6"/>
  <c r="BP40" i="10" l="1"/>
  <c r="BO36" i="10"/>
  <c r="F62" i="6"/>
  <c r="BE65" i="10"/>
  <c r="BE64" i="10" s="1"/>
  <c r="BE69" i="10" s="1"/>
  <c r="CG49" i="10"/>
  <c r="CF46" i="10"/>
  <c r="CI47" i="10"/>
  <c r="CD73" i="10"/>
  <c r="CF58" i="10"/>
  <c r="CE57" i="10"/>
  <c r="CH33" i="10"/>
  <c r="CG32" i="10"/>
  <c r="CG45" i="10" s="1"/>
  <c r="C64" i="6"/>
  <c r="E63" i="6"/>
  <c r="BQ40" i="10" l="1"/>
  <c r="BP36" i="10"/>
  <c r="F63" i="6"/>
  <c r="BF65" i="10"/>
  <c r="BF64" i="10" s="1"/>
  <c r="BF69" i="10" s="1"/>
  <c r="CE73" i="10"/>
  <c r="CJ47" i="10"/>
  <c r="CI33" i="10"/>
  <c r="CH32" i="10"/>
  <c r="CH45" i="10" s="1"/>
  <c r="CG58" i="10"/>
  <c r="CF57" i="10"/>
  <c r="CH49" i="10"/>
  <c r="CG46" i="10"/>
  <c r="C65" i="6"/>
  <c r="E64" i="6"/>
  <c r="BR40" i="10" l="1"/>
  <c r="BQ36" i="10"/>
  <c r="F64" i="6"/>
  <c r="BG65" i="10"/>
  <c r="BG64" i="10" s="1"/>
  <c r="BG69" i="10" s="1"/>
  <c r="CI49" i="10"/>
  <c r="CH46" i="10"/>
  <c r="CJ33" i="10"/>
  <c r="CI32" i="10"/>
  <c r="CI45" i="10" s="1"/>
  <c r="CF73" i="10"/>
  <c r="CK47" i="10"/>
  <c r="CH58" i="10"/>
  <c r="CG57" i="10"/>
  <c r="C66" i="6"/>
  <c r="E65" i="6"/>
  <c r="BS40" i="10" l="1"/>
  <c r="BR36" i="10"/>
  <c r="F65" i="6"/>
  <c r="BH65" i="10"/>
  <c r="BH64" i="10" s="1"/>
  <c r="BH69" i="10" s="1"/>
  <c r="CG73" i="10"/>
  <c r="CJ49" i="10"/>
  <c r="CI46" i="10"/>
  <c r="CH57" i="10"/>
  <c r="CI58" i="10"/>
  <c r="CK33" i="10"/>
  <c r="CJ32" i="10"/>
  <c r="CJ45" i="10" s="1"/>
  <c r="C67" i="6"/>
  <c r="E66" i="6"/>
  <c r="BT40" i="10" l="1"/>
  <c r="BS36" i="10"/>
  <c r="F66" i="6"/>
  <c r="BI65" i="10"/>
  <c r="BI64" i="10" s="1"/>
  <c r="BI69" i="10" s="1"/>
  <c r="CL33" i="10"/>
  <c r="CK32" i="10"/>
  <c r="CK45" i="10" s="1"/>
  <c r="CK49" i="10"/>
  <c r="CJ46" i="10"/>
  <c r="CJ58" i="10"/>
  <c r="CI57" i="10"/>
  <c r="CH73" i="10"/>
  <c r="C68" i="6"/>
  <c r="E67" i="6"/>
  <c r="BU40" i="10" l="1"/>
  <c r="BT36" i="10"/>
  <c r="F67" i="6"/>
  <c r="BJ65" i="10"/>
  <c r="BJ64" i="10" s="1"/>
  <c r="BJ69" i="10" s="1"/>
  <c r="CN47" i="10"/>
  <c r="CL49" i="10"/>
  <c r="CK46" i="10"/>
  <c r="CI73" i="10"/>
  <c r="CK58" i="10"/>
  <c r="CJ57" i="10"/>
  <c r="CM33" i="10"/>
  <c r="CL32" i="10"/>
  <c r="CL45" i="10" s="1"/>
  <c r="C69" i="6"/>
  <c r="E68" i="6"/>
  <c r="BV40" i="10" l="1"/>
  <c r="BU36" i="10"/>
  <c r="F68" i="6"/>
  <c r="BK65" i="10"/>
  <c r="BK64" i="10" s="1"/>
  <c r="BK69" i="10" s="1"/>
  <c r="CL58" i="10"/>
  <c r="CK57" i="10"/>
  <c r="CJ73" i="10"/>
  <c r="CM32" i="10"/>
  <c r="CM45" i="10" s="1"/>
  <c r="CN33" i="10"/>
  <c r="CL46" i="10"/>
  <c r="CO47" i="10"/>
  <c r="E69" i="6"/>
  <c r="C70" i="6"/>
  <c r="BW40" i="10" l="1"/>
  <c r="BV36" i="10"/>
  <c r="F69" i="6"/>
  <c r="BL65" i="10"/>
  <c r="BL64" i="10" s="1"/>
  <c r="BL69" i="10" s="1"/>
  <c r="CK73" i="10"/>
  <c r="CN32" i="10"/>
  <c r="CN45" i="10" s="1"/>
  <c r="CM46" i="10"/>
  <c r="CP47" i="10"/>
  <c r="CL57" i="10"/>
  <c r="CM58" i="10"/>
  <c r="E70" i="6"/>
  <c r="C71" i="6"/>
  <c r="BX40" i="10" l="1"/>
  <c r="BW36" i="10"/>
  <c r="F70" i="6"/>
  <c r="H51" i="5" s="1"/>
  <c r="H52" i="5" s="1"/>
  <c r="BM65" i="10"/>
  <c r="BM64" i="10" s="1"/>
  <c r="BM69" i="10" s="1"/>
  <c r="CN58" i="10"/>
  <c r="CM57" i="10"/>
  <c r="CL73" i="10"/>
  <c r="CO49" i="10"/>
  <c r="CN46" i="10"/>
  <c r="CQ47" i="10"/>
  <c r="CP33" i="10"/>
  <c r="CO32" i="10"/>
  <c r="CO45" i="10" s="1"/>
  <c r="E71" i="6"/>
  <c r="C72" i="6"/>
  <c r="BY40" i="10" l="1"/>
  <c r="BX36" i="10"/>
  <c r="F71" i="6"/>
  <c r="BN65" i="10"/>
  <c r="BN64" i="10" s="1"/>
  <c r="BN69" i="10" s="1"/>
  <c r="CQ33" i="10"/>
  <c r="CP32" i="10"/>
  <c r="CP45" i="10" s="1"/>
  <c r="CP49" i="10"/>
  <c r="CO46" i="10"/>
  <c r="CR47" i="10"/>
  <c r="CM73" i="10"/>
  <c r="CO58" i="10"/>
  <c r="CN57" i="10"/>
  <c r="E72" i="6"/>
  <c r="C73" i="6"/>
  <c r="BZ40" i="10" l="1"/>
  <c r="BY36" i="10"/>
  <c r="F72" i="6"/>
  <c r="BO65" i="10"/>
  <c r="BO64" i="10" s="1"/>
  <c r="BO69" i="10" s="1"/>
  <c r="CS47" i="10"/>
  <c r="CQ32" i="10"/>
  <c r="CQ45" i="10" s="1"/>
  <c r="CP58" i="10"/>
  <c r="CO57" i="10"/>
  <c r="CN73" i="10"/>
  <c r="CQ49" i="10"/>
  <c r="CP46" i="10"/>
  <c r="E73" i="6"/>
  <c r="C74" i="6"/>
  <c r="CA40" i="10" l="1"/>
  <c r="BZ36" i="10"/>
  <c r="F73" i="6"/>
  <c r="BP65" i="10"/>
  <c r="BP64" i="10" s="1"/>
  <c r="BP69" i="10" s="1"/>
  <c r="CO73" i="10"/>
  <c r="CS33" i="10"/>
  <c r="CR32" i="10"/>
  <c r="CR45" i="10" s="1"/>
  <c r="CT47" i="10"/>
  <c r="CR49" i="10"/>
  <c r="CQ46" i="10"/>
  <c r="CP57" i="10"/>
  <c r="CQ58" i="10"/>
  <c r="E74" i="6"/>
  <c r="C75" i="6"/>
  <c r="CB40" i="10" l="1"/>
  <c r="CA36" i="10"/>
  <c r="F74" i="6"/>
  <c r="BQ65" i="10"/>
  <c r="BQ64" i="10" s="1"/>
  <c r="BQ69" i="10" s="1"/>
  <c r="CP73" i="10"/>
  <c r="CS49" i="10"/>
  <c r="CR46" i="10"/>
  <c r="CR58" i="10"/>
  <c r="CQ57" i="10"/>
  <c r="CU47" i="10"/>
  <c r="CT33" i="10"/>
  <c r="CS32" i="10"/>
  <c r="CS45" i="10" s="1"/>
  <c r="E75" i="6"/>
  <c r="C76" i="6"/>
  <c r="CC40" i="10" l="1"/>
  <c r="CB36" i="10"/>
  <c r="F75" i="6"/>
  <c r="BR65" i="10"/>
  <c r="BR64" i="10" s="1"/>
  <c r="BR69" i="10" s="1"/>
  <c r="CT49" i="10"/>
  <c r="CS46" i="10"/>
  <c r="CV47" i="10"/>
  <c r="CU33" i="10"/>
  <c r="CT32" i="10"/>
  <c r="CT45" i="10" s="1"/>
  <c r="CQ73" i="10"/>
  <c r="CS58" i="10"/>
  <c r="CR57" i="10"/>
  <c r="E76" i="6"/>
  <c r="C77" i="6"/>
  <c r="CD40" i="10" l="1"/>
  <c r="CC36" i="10"/>
  <c r="F76" i="6"/>
  <c r="BS65" i="10"/>
  <c r="BS64" i="10" s="1"/>
  <c r="BS69" i="10" s="1"/>
  <c r="CT58" i="10"/>
  <c r="CS57" i="10"/>
  <c r="CR73" i="10"/>
  <c r="CW47" i="10"/>
  <c r="CU32" i="10"/>
  <c r="CU45" i="10" s="1"/>
  <c r="CV33" i="10"/>
  <c r="CU49" i="10"/>
  <c r="CT46" i="10"/>
  <c r="E77" i="6"/>
  <c r="C78" i="6"/>
  <c r="CE40" i="10" l="1"/>
  <c r="CD36" i="10"/>
  <c r="F77" i="6"/>
  <c r="BT65" i="10"/>
  <c r="BT64" i="10" s="1"/>
  <c r="BT69" i="10" s="1"/>
  <c r="CV49" i="10"/>
  <c r="CU46" i="10"/>
  <c r="CS73" i="10"/>
  <c r="CW33" i="10"/>
  <c r="CV32" i="10"/>
  <c r="CV45" i="10" s="1"/>
  <c r="CU58" i="10"/>
  <c r="CT57" i="10"/>
  <c r="E78" i="6"/>
  <c r="C79" i="6"/>
  <c r="CF40" i="10" l="1"/>
  <c r="CE36" i="10"/>
  <c r="F78" i="6"/>
  <c r="BU65" i="10"/>
  <c r="BU64" i="10" s="1"/>
  <c r="BU69" i="10" s="1"/>
  <c r="CT73" i="10"/>
  <c r="CV58" i="10"/>
  <c r="CU57" i="10"/>
  <c r="CX33" i="10"/>
  <c r="CW32" i="10"/>
  <c r="CW45" i="10" s="1"/>
  <c r="CW49" i="10"/>
  <c r="CV46" i="10"/>
  <c r="E79" i="6"/>
  <c r="C80" i="6"/>
  <c r="CG40" i="10" l="1"/>
  <c r="CF36" i="10"/>
  <c r="F79" i="6"/>
  <c r="BV65" i="10"/>
  <c r="BV64" i="10" s="1"/>
  <c r="BV69" i="10" s="1"/>
  <c r="CX49" i="10"/>
  <c r="CW46" i="10"/>
  <c r="CW58" i="10"/>
  <c r="CV57" i="10"/>
  <c r="CZ47" i="10"/>
  <c r="CU73" i="10"/>
  <c r="CY33" i="10"/>
  <c r="CX32" i="10"/>
  <c r="CX45" i="10" s="1"/>
  <c r="E80" i="6"/>
  <c r="C81" i="6"/>
  <c r="CH40" i="10" l="1"/>
  <c r="CG36" i="10"/>
  <c r="F80" i="6"/>
  <c r="BW65" i="10"/>
  <c r="BW64" i="10" s="1"/>
  <c r="BW69" i="10" s="1"/>
  <c r="CV73" i="10"/>
  <c r="CZ33" i="10"/>
  <c r="CY32" i="10"/>
  <c r="CY45" i="10" s="1"/>
  <c r="CX58" i="10"/>
  <c r="CW57" i="10"/>
  <c r="DA47" i="10"/>
  <c r="CX46" i="10"/>
  <c r="E81" i="6"/>
  <c r="C82" i="6"/>
  <c r="CI40" i="10" l="1"/>
  <c r="CH36" i="10"/>
  <c r="F81" i="6"/>
  <c r="BX65" i="10"/>
  <c r="BX64" i="10" s="1"/>
  <c r="BX69" i="10" s="1"/>
  <c r="CZ32" i="10"/>
  <c r="CZ45" i="10" s="1"/>
  <c r="DB47" i="10"/>
  <c r="CY46" i="10"/>
  <c r="CX57" i="10"/>
  <c r="CY58" i="10"/>
  <c r="CW73" i="10"/>
  <c r="E82" i="6"/>
  <c r="C83" i="6"/>
  <c r="CJ40" i="10" l="1"/>
  <c r="CI36" i="10"/>
  <c r="F82" i="6"/>
  <c r="BY65" i="10"/>
  <c r="BY64" i="10" s="1"/>
  <c r="BY69" i="10" s="1"/>
  <c r="DA49" i="10"/>
  <c r="CZ46" i="10"/>
  <c r="CX73" i="10"/>
  <c r="CZ58" i="10"/>
  <c r="CY57" i="10"/>
  <c r="DC47" i="10"/>
  <c r="DA32" i="10"/>
  <c r="DA45" i="10" s="1"/>
  <c r="DB33" i="10"/>
  <c r="E83" i="6"/>
  <c r="C84" i="6"/>
  <c r="CK40" i="10" l="1"/>
  <c r="CJ36" i="10"/>
  <c r="F83" i="6"/>
  <c r="BZ65" i="10"/>
  <c r="BZ64" i="10" s="1"/>
  <c r="BZ69" i="10" s="1"/>
  <c r="DD47" i="10"/>
  <c r="DC33" i="10"/>
  <c r="DB32" i="10"/>
  <c r="DB45" i="10" s="1"/>
  <c r="CY73" i="10"/>
  <c r="DA58" i="10"/>
  <c r="CZ57" i="10"/>
  <c r="DB49" i="10"/>
  <c r="DA46" i="10"/>
  <c r="E84" i="6"/>
  <c r="C85" i="6"/>
  <c r="CL40" i="10" l="1"/>
  <c r="CK36" i="10"/>
  <c r="F84" i="6"/>
  <c r="CA65" i="10"/>
  <c r="CA64" i="10" s="1"/>
  <c r="CA69" i="10" s="1"/>
  <c r="DE47" i="10"/>
  <c r="DC49" i="10"/>
  <c r="DB46" i="10"/>
  <c r="DC32" i="10"/>
  <c r="DC45" i="10" s="1"/>
  <c r="DB58" i="10"/>
  <c r="DA57" i="10"/>
  <c r="CZ73" i="10"/>
  <c r="E85" i="6"/>
  <c r="C86" i="6"/>
  <c r="CM40" i="10" l="1"/>
  <c r="CL36" i="10"/>
  <c r="F85" i="6"/>
  <c r="CB65" i="10"/>
  <c r="CB64" i="10" s="1"/>
  <c r="CB69" i="10" s="1"/>
  <c r="DF47" i="10"/>
  <c r="DA73" i="10"/>
  <c r="DB57" i="10"/>
  <c r="DC58" i="10"/>
  <c r="DE33" i="10"/>
  <c r="DD32" i="10"/>
  <c r="DD45" i="10" s="1"/>
  <c r="DD49" i="10"/>
  <c r="DC46" i="10"/>
  <c r="E86" i="6"/>
  <c r="C87" i="6"/>
  <c r="CN40" i="10" l="1"/>
  <c r="CM36" i="10"/>
  <c r="F86" i="6"/>
  <c r="CC65" i="10"/>
  <c r="CC64" i="10" s="1"/>
  <c r="CC69" i="10" s="1"/>
  <c r="DE49" i="10"/>
  <c r="DD46" i="10"/>
  <c r="DG47" i="10"/>
  <c r="DB73" i="10"/>
  <c r="DF33" i="10"/>
  <c r="DE32" i="10"/>
  <c r="DE45" i="10" s="1"/>
  <c r="DD58" i="10"/>
  <c r="DC57" i="10"/>
  <c r="E87" i="6"/>
  <c r="C88" i="6"/>
  <c r="CO40" i="10" l="1"/>
  <c r="CN36" i="10"/>
  <c r="F87" i="6"/>
  <c r="CD65" i="10"/>
  <c r="CD64" i="10" s="1"/>
  <c r="CD69" i="10" s="1"/>
  <c r="DC73" i="10"/>
  <c r="DH47" i="10"/>
  <c r="DE58" i="10"/>
  <c r="DD57" i="10"/>
  <c r="DG33" i="10"/>
  <c r="DF32" i="10"/>
  <c r="DF45" i="10" s="1"/>
  <c r="DF49" i="10"/>
  <c r="DE46" i="10"/>
  <c r="E88" i="6"/>
  <c r="C89" i="6"/>
  <c r="CP40" i="10" l="1"/>
  <c r="CO36" i="10"/>
  <c r="F88" i="6"/>
  <c r="CE65" i="10"/>
  <c r="CE64" i="10" s="1"/>
  <c r="CE69" i="10" s="1"/>
  <c r="DG49" i="10"/>
  <c r="DF46" i="10"/>
  <c r="DI47" i="10"/>
  <c r="DF58" i="10"/>
  <c r="DE57" i="10"/>
  <c r="DG32" i="10"/>
  <c r="DG45" i="10" s="1"/>
  <c r="DH33" i="10"/>
  <c r="DD73" i="10"/>
  <c r="E89" i="6"/>
  <c r="C90" i="6"/>
  <c r="CQ40" i="10" l="1"/>
  <c r="CP36" i="10"/>
  <c r="F89" i="6"/>
  <c r="CF65" i="10"/>
  <c r="CF64" i="10" s="1"/>
  <c r="CF69" i="10" s="1"/>
  <c r="DE73" i="10"/>
  <c r="DF57" i="10"/>
  <c r="DG58" i="10"/>
  <c r="DI33" i="10"/>
  <c r="DH32" i="10"/>
  <c r="DH45" i="10" s="1"/>
  <c r="DH49" i="10"/>
  <c r="DG46" i="10"/>
  <c r="E90" i="6"/>
  <c r="C91" i="6"/>
  <c r="CR40" i="10" l="1"/>
  <c r="CQ36" i="10"/>
  <c r="F90" i="6"/>
  <c r="CG65" i="10"/>
  <c r="CG64" i="10" s="1"/>
  <c r="CG69" i="10" s="1"/>
  <c r="DI49" i="10"/>
  <c r="DH46" i="10"/>
  <c r="DH58" i="10"/>
  <c r="DG57" i="10"/>
  <c r="DI32" i="10"/>
  <c r="DI45" i="10" s="1"/>
  <c r="DJ33" i="10"/>
  <c r="DF73" i="10"/>
  <c r="E91" i="6"/>
  <c r="C92" i="6"/>
  <c r="CS40" i="10" l="1"/>
  <c r="CR36" i="10"/>
  <c r="F91" i="6"/>
  <c r="CH65" i="10"/>
  <c r="CH64" i="10" s="1"/>
  <c r="CH69" i="10" s="1"/>
  <c r="DG73" i="10"/>
  <c r="DL47" i="10"/>
  <c r="DK33" i="10"/>
  <c r="DJ32" i="10"/>
  <c r="DJ45" i="10" s="1"/>
  <c r="DI58" i="10"/>
  <c r="DH57" i="10"/>
  <c r="DJ49" i="10"/>
  <c r="DI46" i="10"/>
  <c r="E92" i="6"/>
  <c r="C93" i="6"/>
  <c r="CT40" i="10" l="1"/>
  <c r="CS36" i="10"/>
  <c r="F92" i="6"/>
  <c r="CI65" i="10"/>
  <c r="CI64" i="10" s="1"/>
  <c r="CI69" i="10" s="1"/>
  <c r="DJ46" i="10"/>
  <c r="DM47" i="10"/>
  <c r="DK32" i="10"/>
  <c r="DK45" i="10" s="1"/>
  <c r="DL33" i="10"/>
  <c r="DJ58" i="10"/>
  <c r="DI57" i="10"/>
  <c r="DH73" i="10"/>
  <c r="E93" i="6"/>
  <c r="C94" i="6"/>
  <c r="CU40" i="10" l="1"/>
  <c r="CT36" i="10"/>
  <c r="F93" i="6"/>
  <c r="CJ65" i="10"/>
  <c r="CJ64" i="10" s="1"/>
  <c r="CJ69" i="10" s="1"/>
  <c r="DK58" i="10"/>
  <c r="DJ57" i="10"/>
  <c r="DL32" i="10"/>
  <c r="DL45" i="10" s="1"/>
  <c r="DI73" i="10"/>
  <c r="DN47" i="10"/>
  <c r="DK46" i="10"/>
  <c r="C95" i="6"/>
  <c r="E94" i="6"/>
  <c r="CV40" i="10" l="1"/>
  <c r="CU36" i="10"/>
  <c r="F94" i="6"/>
  <c r="CK65" i="10"/>
  <c r="CK64" i="10" s="1"/>
  <c r="CK69" i="10" s="1"/>
  <c r="DM49" i="10"/>
  <c r="DL46" i="10"/>
  <c r="DJ73" i="10"/>
  <c r="DO47" i="10"/>
  <c r="DM32" i="10"/>
  <c r="DM45" i="10" s="1"/>
  <c r="DN33" i="10"/>
  <c r="DL58" i="10"/>
  <c r="DK57" i="10"/>
  <c r="C96" i="6"/>
  <c r="E95" i="6"/>
  <c r="CW40" i="10" l="1"/>
  <c r="CV36" i="10"/>
  <c r="F95" i="6"/>
  <c r="CL65" i="10"/>
  <c r="CL64" i="10" s="1"/>
  <c r="CL69" i="10" s="1"/>
  <c r="DP47" i="10"/>
  <c r="DM58" i="10"/>
  <c r="DL57" i="10"/>
  <c r="DN49" i="10"/>
  <c r="DM46" i="10"/>
  <c r="DO33" i="10"/>
  <c r="DN32" i="10"/>
  <c r="DN45" i="10" s="1"/>
  <c r="DK73" i="10"/>
  <c r="E96" i="6"/>
  <c r="C97" i="6"/>
  <c r="CX40" i="10" l="1"/>
  <c r="CW36" i="10"/>
  <c r="F96" i="6"/>
  <c r="CM65" i="10"/>
  <c r="CM64" i="10" s="1"/>
  <c r="CM69" i="10" s="1"/>
  <c r="DO49" i="10"/>
  <c r="DN46" i="10"/>
  <c r="DQ47" i="10"/>
  <c r="DL73" i="10"/>
  <c r="DO32" i="10"/>
  <c r="DO45" i="10" s="1"/>
  <c r="DN58" i="10"/>
  <c r="DM57" i="10"/>
  <c r="C98" i="6"/>
  <c r="E97" i="6"/>
  <c r="CY40" i="10" l="1"/>
  <c r="CX36" i="10"/>
  <c r="F97" i="6"/>
  <c r="CN65" i="10"/>
  <c r="CN64" i="10" s="1"/>
  <c r="CN69" i="10" s="1"/>
  <c r="DN57" i="10"/>
  <c r="DO58" i="10"/>
  <c r="DP49" i="10"/>
  <c r="DO46" i="10"/>
  <c r="DM73" i="10"/>
  <c r="DQ33" i="10"/>
  <c r="DP32" i="10"/>
  <c r="DP45" i="10" s="1"/>
  <c r="DR47" i="10"/>
  <c r="C99" i="6"/>
  <c r="E98" i="6"/>
  <c r="CZ40" i="10" l="1"/>
  <c r="CY36" i="10"/>
  <c r="F98" i="6"/>
  <c r="CO65" i="10"/>
  <c r="CO64" i="10" s="1"/>
  <c r="CO69" i="10" s="1"/>
  <c r="DS47" i="10"/>
  <c r="DQ32" i="10"/>
  <c r="DQ45" i="10" s="1"/>
  <c r="DR33" i="10"/>
  <c r="DQ49" i="10"/>
  <c r="DP46" i="10"/>
  <c r="DN73" i="10"/>
  <c r="DP58" i="10"/>
  <c r="DO57" i="10"/>
  <c r="C100" i="6"/>
  <c r="E99" i="6"/>
  <c r="DA40" i="10" l="1"/>
  <c r="CZ36" i="10"/>
  <c r="F99" i="6"/>
  <c r="CP65" i="10"/>
  <c r="CP64" i="10" s="1"/>
  <c r="CP69" i="10" s="1"/>
  <c r="DQ58" i="10"/>
  <c r="DP57" i="10"/>
  <c r="DR49" i="10"/>
  <c r="DQ46" i="10"/>
  <c r="DO73" i="10"/>
  <c r="DS33" i="10"/>
  <c r="DS32" i="10" s="1"/>
  <c r="DS45" i="10" s="1"/>
  <c r="DR32" i="10"/>
  <c r="DR45" i="10" s="1"/>
  <c r="C101" i="6"/>
  <c r="E100" i="6"/>
  <c r="DB40" i="10" l="1"/>
  <c r="DA36" i="10"/>
  <c r="F100" i="6"/>
  <c r="CQ65" i="10"/>
  <c r="CQ64" i="10" s="1"/>
  <c r="CQ69" i="10" s="1"/>
  <c r="DP73" i="10"/>
  <c r="DS49" i="10"/>
  <c r="DS46" i="10" s="1"/>
  <c r="DR46" i="10"/>
  <c r="DR58" i="10"/>
  <c r="DQ57" i="10"/>
  <c r="C102" i="6"/>
  <c r="E101" i="6"/>
  <c r="DC40" i="10" l="1"/>
  <c r="DB36" i="10"/>
  <c r="F101" i="6"/>
  <c r="CR65" i="10"/>
  <c r="CR64" i="10" s="1"/>
  <c r="CR69" i="10" s="1"/>
  <c r="DR57" i="10"/>
  <c r="DS58" i="10"/>
  <c r="DS57" i="10" s="1"/>
  <c r="DQ73" i="10"/>
  <c r="E102" i="6"/>
  <c r="C103" i="6"/>
  <c r="DD40" i="10" l="1"/>
  <c r="DC36" i="10"/>
  <c r="F102" i="6"/>
  <c r="CS65" i="10"/>
  <c r="CS64" i="10" s="1"/>
  <c r="CS69" i="10" s="1"/>
  <c r="DR73" i="10"/>
  <c r="DS73" i="10"/>
  <c r="C104" i="6"/>
  <c r="E103" i="6"/>
  <c r="DE40" i="10" l="1"/>
  <c r="DD36" i="10"/>
  <c r="F103" i="6"/>
  <c r="CT65" i="10"/>
  <c r="CT64" i="10" s="1"/>
  <c r="CT69" i="10" s="1"/>
  <c r="E104" i="6"/>
  <c r="C105" i="6"/>
  <c r="DF40" i="10" l="1"/>
  <c r="DE36" i="10"/>
  <c r="F104" i="6"/>
  <c r="CU65" i="10"/>
  <c r="CU64" i="10" s="1"/>
  <c r="CU69" i="10" s="1"/>
  <c r="E105" i="6"/>
  <c r="C106" i="6"/>
  <c r="DG40" i="10" l="1"/>
  <c r="DF36" i="10"/>
  <c r="F105" i="6"/>
  <c r="CV65" i="10"/>
  <c r="CV64" i="10" s="1"/>
  <c r="CV69" i="10" s="1"/>
  <c r="C107" i="6"/>
  <c r="E106" i="6"/>
  <c r="DH40" i="10" l="1"/>
  <c r="DG36" i="10"/>
  <c r="F106" i="6"/>
  <c r="CW65" i="10"/>
  <c r="CW64" i="10" s="1"/>
  <c r="CW69" i="10" s="1"/>
  <c r="E107" i="6"/>
  <c r="C108" i="6"/>
  <c r="DI40" i="10" l="1"/>
  <c r="DH36" i="10"/>
  <c r="F107" i="6"/>
  <c r="CX65" i="10"/>
  <c r="CX64" i="10" s="1"/>
  <c r="CX69" i="10" s="1"/>
  <c r="E108" i="6"/>
  <c r="C109" i="6"/>
  <c r="DJ40" i="10" l="1"/>
  <c r="DI36" i="10"/>
  <c r="F108" i="6"/>
  <c r="CY65" i="10"/>
  <c r="CY64" i="10" s="1"/>
  <c r="CY69" i="10" s="1"/>
  <c r="E109" i="6"/>
  <c r="C110" i="6"/>
  <c r="DK40" i="10" l="1"/>
  <c r="DJ36" i="10"/>
  <c r="F109" i="6"/>
  <c r="CZ65" i="10"/>
  <c r="CZ64" i="10" s="1"/>
  <c r="CZ69" i="10" s="1"/>
  <c r="C111" i="6"/>
  <c r="E110" i="6"/>
  <c r="DL40" i="10" l="1"/>
  <c r="DK36" i="10"/>
  <c r="F110" i="6"/>
  <c r="DA65" i="10"/>
  <c r="DA64" i="10" s="1"/>
  <c r="DA69" i="10" s="1"/>
  <c r="C112" i="6"/>
  <c r="E111" i="6"/>
  <c r="DM40" i="10" l="1"/>
  <c r="DL36" i="10"/>
  <c r="F111" i="6"/>
  <c r="DB65" i="10"/>
  <c r="DB64" i="10" s="1"/>
  <c r="DB69" i="10" s="1"/>
  <c r="C113" i="6"/>
  <c r="E112" i="6"/>
  <c r="DN40" i="10" l="1"/>
  <c r="DM36" i="10"/>
  <c r="F112" i="6"/>
  <c r="DC65" i="10"/>
  <c r="DC64" i="10" s="1"/>
  <c r="DC69" i="10" s="1"/>
  <c r="E113" i="6"/>
  <c r="C114" i="6"/>
  <c r="DO40" i="10" l="1"/>
  <c r="DN36" i="10"/>
  <c r="F113" i="6"/>
  <c r="DD65" i="10"/>
  <c r="DD64" i="10" s="1"/>
  <c r="DD69" i="10" s="1"/>
  <c r="C115" i="6"/>
  <c r="E114" i="6"/>
  <c r="DP40" i="10" l="1"/>
  <c r="DO36" i="10"/>
  <c r="F114" i="6"/>
  <c r="DE65" i="10"/>
  <c r="DE64" i="10" s="1"/>
  <c r="DE69" i="10" s="1"/>
  <c r="E115" i="6"/>
  <c r="C116" i="6"/>
  <c r="DQ40" i="10" l="1"/>
  <c r="DP36" i="10"/>
  <c r="F115" i="6"/>
  <c r="DF65" i="10"/>
  <c r="DF64" i="10" s="1"/>
  <c r="DF69" i="10" s="1"/>
  <c r="C117" i="6"/>
  <c r="E116" i="6"/>
  <c r="DR40" i="10" l="1"/>
  <c r="DQ36" i="10"/>
  <c r="F116" i="6"/>
  <c r="DG65" i="10"/>
  <c r="DG64" i="10" s="1"/>
  <c r="DG69" i="10" s="1"/>
  <c r="E117" i="6"/>
  <c r="C118" i="6"/>
  <c r="DS40" i="10" l="1"/>
  <c r="DS36" i="10" s="1"/>
  <c r="DR36" i="10"/>
  <c r="F117" i="6"/>
  <c r="DH65" i="10"/>
  <c r="DH64" i="10" s="1"/>
  <c r="DH69" i="10" s="1"/>
  <c r="E118" i="6"/>
  <c r="C119" i="6"/>
  <c r="F118" i="6" l="1"/>
  <c r="DI65" i="10"/>
  <c r="DI64" i="10" s="1"/>
  <c r="DI69" i="10" s="1"/>
  <c r="C120" i="6"/>
  <c r="E119" i="6"/>
  <c r="F119" i="6" l="1"/>
  <c r="DJ65" i="10"/>
  <c r="DJ64" i="10" s="1"/>
  <c r="DJ69" i="10" s="1"/>
  <c r="E120" i="6"/>
  <c r="C121" i="6"/>
  <c r="F120" i="6" l="1"/>
  <c r="DK65" i="10"/>
  <c r="DK64" i="10" s="1"/>
  <c r="DK69" i="10" s="1"/>
  <c r="E121" i="6"/>
  <c r="C122" i="6"/>
  <c r="F121" i="6" l="1"/>
  <c r="DL65" i="10"/>
  <c r="DL64" i="10" s="1"/>
  <c r="DL69" i="10" s="1"/>
  <c r="C123" i="6"/>
  <c r="E122" i="6"/>
  <c r="F122" i="6" l="1"/>
  <c r="DM65" i="10"/>
  <c r="DM64" i="10" s="1"/>
  <c r="DM69" i="10" s="1"/>
  <c r="E123" i="6"/>
  <c r="C124" i="6"/>
  <c r="F123" i="6" l="1"/>
  <c r="DN65" i="10"/>
  <c r="DN64" i="10" s="1"/>
  <c r="DN69" i="10" s="1"/>
  <c r="C125" i="6"/>
  <c r="E124" i="6"/>
  <c r="F124" i="6" l="1"/>
  <c r="DO65" i="10"/>
  <c r="DO64" i="10" s="1"/>
  <c r="DO69" i="10" s="1"/>
  <c r="E125" i="6"/>
  <c r="C126" i="6"/>
  <c r="F125" i="6" l="1"/>
  <c r="DP65" i="10"/>
  <c r="DP64" i="10" s="1"/>
  <c r="DP69" i="10" s="1"/>
  <c r="C127" i="6"/>
  <c r="E126" i="6"/>
  <c r="F126" i="6" l="1"/>
  <c r="DQ65" i="10"/>
  <c r="DQ64" i="10" s="1"/>
  <c r="DQ69" i="10" s="1"/>
  <c r="E127" i="6"/>
  <c r="C128" i="6"/>
  <c r="F127" i="6" l="1"/>
  <c r="DR65" i="10"/>
  <c r="DR64" i="10" s="1"/>
  <c r="DR69" i="10" s="1"/>
  <c r="E128" i="6"/>
  <c r="C129" i="6"/>
  <c r="E129" i="6" s="1"/>
  <c r="F129" i="6" s="1"/>
  <c r="F128" i="6" l="1"/>
  <c r="DS65" i="10"/>
  <c r="DS64" i="10" s="1"/>
  <c r="C26" i="10"/>
  <c r="C28" i="10" s="1"/>
  <c r="D26" i="10"/>
  <c r="D28" i="10" s="1"/>
  <c r="DS69" i="10" l="1"/>
  <c r="E26" i="10"/>
  <c r="F26" i="10" l="1"/>
  <c r="E28" i="10"/>
  <c r="F28" i="10" l="1"/>
  <c r="G26" i="10"/>
  <c r="G28" i="10" l="1"/>
  <c r="H26" i="10"/>
  <c r="I26" i="10" l="1"/>
  <c r="H28" i="10"/>
  <c r="I28" i="10" l="1"/>
  <c r="J26" i="10"/>
  <c r="J28" i="10" l="1"/>
  <c r="K26" i="10"/>
  <c r="K28" i="10" l="1"/>
  <c r="L26" i="10"/>
  <c r="M26" i="10" l="1"/>
  <c r="L28" i="10"/>
  <c r="M28" i="10" l="1"/>
  <c r="N26" i="10"/>
  <c r="N28" i="10" l="1"/>
  <c r="O26" i="10"/>
  <c r="P26" i="10" l="1"/>
  <c r="O28" i="10"/>
  <c r="Q26" i="10" l="1"/>
  <c r="P28" i="10"/>
  <c r="Q28" i="10" l="1"/>
  <c r="R26" i="10"/>
  <c r="R28" i="10" l="1"/>
  <c r="S26" i="10"/>
  <c r="S28" i="10" l="1"/>
  <c r="T26" i="10"/>
  <c r="T28" i="10" l="1"/>
  <c r="U26" i="10"/>
  <c r="V26" i="10" l="1"/>
  <c r="U28" i="10"/>
  <c r="V28" i="10" l="1"/>
  <c r="W26" i="10"/>
  <c r="W28" i="10" l="1"/>
  <c r="X26" i="10"/>
  <c r="Y26" i="10" l="1"/>
  <c r="X28" i="10"/>
  <c r="Z26" i="10" l="1"/>
  <c r="Y28" i="10"/>
  <c r="Z28" i="10" l="1"/>
  <c r="AA26" i="10"/>
  <c r="AA28" i="10" l="1"/>
  <c r="AB26" i="10"/>
  <c r="AC26" i="10" l="1"/>
  <c r="AB28" i="10"/>
  <c r="AC28" i="10" l="1"/>
  <c r="AD26" i="10"/>
  <c r="AD28" i="10" l="1"/>
  <c r="AE26" i="10"/>
  <c r="AF26" i="10" l="1"/>
  <c r="AE28" i="10"/>
  <c r="AG26" i="10" l="1"/>
  <c r="AF28" i="10"/>
  <c r="AG28" i="10" l="1"/>
  <c r="AH26" i="10"/>
  <c r="AI26" i="10" l="1"/>
  <c r="AH28" i="10"/>
  <c r="AI28" i="10" l="1"/>
  <c r="AJ26" i="10"/>
  <c r="AJ28" i="10" l="1"/>
  <c r="AK26" i="10"/>
  <c r="AL26" i="10" l="1"/>
  <c r="AK28" i="10"/>
  <c r="AL28" i="10" l="1"/>
  <c r="AM26" i="10"/>
  <c r="AM28" i="10" l="1"/>
  <c r="AN8" i="10"/>
  <c r="AN5" i="10" s="1"/>
  <c r="AN26" i="10" s="1"/>
  <c r="AN28" i="10" l="1"/>
  <c r="AO26" i="10"/>
  <c r="AO28" i="10" l="1"/>
  <c r="AP26" i="10"/>
  <c r="AP28" i="10" l="1"/>
  <c r="AQ26" i="10"/>
  <c r="AQ28" i="10" l="1"/>
  <c r="AR26" i="10"/>
  <c r="AS26" i="10" l="1"/>
  <c r="AR28" i="10"/>
  <c r="AS28" i="10" l="1"/>
  <c r="AT26" i="10"/>
  <c r="AT28" i="10" l="1"/>
  <c r="AU26" i="10"/>
  <c r="AV26" i="10" l="1"/>
  <c r="AU28" i="10"/>
  <c r="AV28" i="10" l="1"/>
  <c r="AW26" i="10"/>
  <c r="AW28" i="10" l="1"/>
  <c r="AX26" i="10"/>
  <c r="AX28" i="10" l="1"/>
  <c r="AY26" i="10"/>
  <c r="AZ26" i="10" l="1"/>
  <c r="AY28" i="10"/>
  <c r="AZ28" i="10" l="1"/>
  <c r="BA26" i="10"/>
  <c r="BA28" i="10" l="1"/>
  <c r="BB26" i="10"/>
  <c r="BC26" i="10" l="1"/>
  <c r="BB28" i="10"/>
  <c r="BD26" i="10" l="1"/>
  <c r="BC28" i="10"/>
  <c r="BD28" i="10" l="1"/>
  <c r="BE26" i="10"/>
  <c r="BE28" i="10" l="1"/>
  <c r="BF26" i="10"/>
  <c r="BF28" i="10" l="1"/>
  <c r="BG26" i="10"/>
  <c r="BH26" i="10" l="1"/>
  <c r="BG28" i="10"/>
  <c r="BI26" i="10" l="1"/>
  <c r="BH28" i="10"/>
  <c r="BJ26" i="10" l="1"/>
  <c r="BI28" i="10"/>
  <c r="BJ28" i="10" l="1"/>
  <c r="BK26" i="10"/>
  <c r="BK28" i="10" l="1"/>
  <c r="BL26" i="10"/>
  <c r="BM26" i="10" l="1"/>
  <c r="BL28" i="10"/>
  <c r="BM28" i="10" l="1"/>
  <c r="BN26" i="10"/>
  <c r="BN28" i="10" l="1"/>
  <c r="BO26" i="10"/>
  <c r="BP26" i="10" l="1"/>
  <c r="BO28" i="10"/>
  <c r="BP28" i="10" l="1"/>
  <c r="BQ26" i="10"/>
  <c r="BQ28" i="10" l="1"/>
  <c r="BR26" i="10"/>
  <c r="BS26" i="10" l="1"/>
  <c r="BR28" i="10"/>
  <c r="BT26" i="10" l="1"/>
  <c r="BS28" i="10"/>
  <c r="BU26" i="10" l="1"/>
  <c r="BT28" i="10"/>
  <c r="BU28" i="10" l="1"/>
  <c r="BV26" i="10"/>
  <c r="BV28" i="10" l="1"/>
  <c r="BW26" i="10"/>
  <c r="BX26" i="10" l="1"/>
  <c r="BW28" i="10"/>
  <c r="BY26" i="10" l="1"/>
  <c r="BX28" i="10"/>
  <c r="BY28" i="10" l="1"/>
  <c r="BZ26" i="10"/>
  <c r="BZ28" i="10" l="1"/>
  <c r="CA26" i="10"/>
  <c r="CB26" i="10" l="1"/>
  <c r="CA28" i="10"/>
  <c r="CB28" i="10" l="1"/>
  <c r="CC26" i="10"/>
  <c r="CC28" i="10" l="1"/>
  <c r="CD26" i="10"/>
  <c r="CE26" i="10" l="1"/>
  <c r="CD28" i="10"/>
  <c r="CE28" i="10" l="1"/>
  <c r="CF26" i="10"/>
  <c r="CG26" i="10" l="1"/>
  <c r="CF28" i="10"/>
  <c r="CH26" i="10" l="1"/>
  <c r="CG28" i="10"/>
  <c r="CH28" i="10" l="1"/>
  <c r="CI26" i="10"/>
  <c r="CJ26" i="10" l="1"/>
  <c r="CI28" i="10"/>
  <c r="CJ28" i="10" l="1"/>
  <c r="CK26" i="10"/>
  <c r="CK28" i="10" l="1"/>
  <c r="CL26" i="10"/>
  <c r="CM26" i="10" l="1"/>
  <c r="CL28" i="10"/>
  <c r="CN26" i="10" l="1"/>
  <c r="CM28" i="10"/>
  <c r="CN28" i="10" l="1"/>
  <c r="CO26" i="10"/>
  <c r="CO28" i="10" l="1"/>
  <c r="CP26" i="10"/>
  <c r="CQ26" i="10" l="1"/>
  <c r="CP28" i="10"/>
  <c r="CR26" i="10" l="1"/>
  <c r="CQ28" i="10"/>
  <c r="CR28" i="10" l="1"/>
  <c r="CS26" i="10"/>
  <c r="CT26" i="10" l="1"/>
  <c r="CS28" i="10"/>
  <c r="CT28" i="10" l="1"/>
  <c r="CU26" i="10"/>
  <c r="CU28" i="10" l="1"/>
  <c r="CV26" i="10"/>
  <c r="CW26" i="10" l="1"/>
  <c r="CV28" i="10"/>
  <c r="CW28" i="10" l="1"/>
  <c r="CX26" i="10"/>
  <c r="CX28" i="10" l="1"/>
  <c r="CY26" i="10"/>
  <c r="CZ26" i="10" l="1"/>
  <c r="CY28" i="10"/>
  <c r="DA26" i="10" l="1"/>
  <c r="CZ28" i="10"/>
  <c r="DA28" i="10" l="1"/>
  <c r="DB26" i="10"/>
  <c r="DB28" i="10" l="1"/>
  <c r="DC26" i="10"/>
  <c r="DD26" i="10" l="1"/>
  <c r="DC28" i="10"/>
  <c r="DE26" i="10" l="1"/>
  <c r="DD28" i="10"/>
  <c r="DF26" i="10" l="1"/>
  <c r="DE28" i="10"/>
  <c r="DF28" i="10" l="1"/>
  <c r="DG26" i="10"/>
  <c r="DH26" i="10" l="1"/>
  <c r="DG28" i="10"/>
  <c r="DH28" i="10" l="1"/>
  <c r="DI26" i="10"/>
  <c r="DI28" i="10" l="1"/>
  <c r="DJ26" i="10"/>
  <c r="DJ28" i="10" l="1"/>
  <c r="DK26" i="10"/>
  <c r="DL26" i="10" l="1"/>
  <c r="DK28" i="10"/>
  <c r="DM26" i="10" l="1"/>
  <c r="DL28" i="10"/>
  <c r="DM28" i="10" l="1"/>
  <c r="DN26" i="10"/>
  <c r="DO26" i="10" l="1"/>
  <c r="DN28" i="10"/>
  <c r="DO28" i="10" l="1"/>
  <c r="DP26" i="10"/>
  <c r="DP28" i="10" l="1"/>
  <c r="DQ26" i="10"/>
  <c r="DQ28" i="10" l="1"/>
  <c r="DR26" i="10"/>
  <c r="DS26" i="10" l="1"/>
  <c r="DS28" i="10" s="1"/>
  <c r="DR28" i="10"/>
  <c r="D69" i="10"/>
  <c r="D70" i="10" s="1"/>
  <c r="D71" i="10" l="1"/>
  <c r="D72" i="10" s="1"/>
  <c r="D74" i="10"/>
  <c r="D73" i="10" s="1"/>
  <c r="I10" i="6"/>
  <c r="I11" i="6" s="1"/>
  <c r="K11" i="6" s="1"/>
  <c r="K10" i="6" l="1"/>
  <c r="L10" i="6" s="1"/>
  <c r="I12" i="6"/>
  <c r="K12" i="6" s="1"/>
  <c r="L11" i="6"/>
  <c r="F66" i="10"/>
  <c r="F64" i="10" s="1"/>
  <c r="F69" i="10" s="1"/>
  <c r="E66" i="10"/>
  <c r="E64" i="10" s="1"/>
  <c r="E69" i="10" s="1"/>
  <c r="E70" i="10" s="1"/>
  <c r="I13" i="6" l="1"/>
  <c r="I14" i="6" s="1"/>
  <c r="F70" i="10"/>
  <c r="E71" i="10"/>
  <c r="E72" i="10" s="1"/>
  <c r="L12" i="6"/>
  <c r="G66" i="10"/>
  <c r="G64" i="10" s="1"/>
  <c r="G69" i="10" s="1"/>
  <c r="K13" i="6" l="1"/>
  <c r="H66" i="10" s="1"/>
  <c r="H64" i="10" s="1"/>
  <c r="H69" i="10" s="1"/>
  <c r="I15" i="6"/>
  <c r="K14" i="6"/>
  <c r="F71" i="10"/>
  <c r="F72" i="10" s="1"/>
  <c r="G70" i="10"/>
  <c r="L13" i="6" l="1"/>
  <c r="I66" i="10"/>
  <c r="I64" i="10" s="1"/>
  <c r="I69" i="10" s="1"/>
  <c r="L14" i="6"/>
  <c r="G71" i="10"/>
  <c r="G72" i="10" s="1"/>
  <c r="H70" i="10"/>
  <c r="K15" i="6"/>
  <c r="I16" i="6"/>
  <c r="L15" i="6" l="1"/>
  <c r="J66" i="10"/>
  <c r="J64" i="10" s="1"/>
  <c r="J69" i="10" s="1"/>
  <c r="H71" i="10"/>
  <c r="H72" i="10" s="1"/>
  <c r="I70" i="10"/>
  <c r="K16" i="6"/>
  <c r="I17" i="6"/>
  <c r="L16" i="6" l="1"/>
  <c r="K66" i="10"/>
  <c r="K64" i="10" s="1"/>
  <c r="K69" i="10" s="1"/>
  <c r="J70" i="10"/>
  <c r="I71" i="10"/>
  <c r="I72" i="10" s="1"/>
  <c r="K17" i="6"/>
  <c r="I18" i="6"/>
  <c r="L17" i="6" l="1"/>
  <c r="L66" i="10"/>
  <c r="L64" i="10" s="1"/>
  <c r="L69" i="10" s="1"/>
  <c r="K70" i="10"/>
  <c r="J71" i="10"/>
  <c r="J72" i="10" s="1"/>
  <c r="K18" i="6"/>
  <c r="I19" i="6"/>
  <c r="L18" i="6" l="1"/>
  <c r="M66" i="10"/>
  <c r="M64" i="10" s="1"/>
  <c r="M69" i="10" s="1"/>
  <c r="K71" i="10"/>
  <c r="K72" i="10" s="1"/>
  <c r="L70" i="10"/>
  <c r="K19" i="6"/>
  <c r="I20" i="6"/>
  <c r="I21" i="6" s="1"/>
  <c r="K21" i="6" s="1"/>
  <c r="L21" i="6" s="1"/>
  <c r="L19" i="6" l="1"/>
  <c r="N66" i="10"/>
  <c r="N64" i="10" s="1"/>
  <c r="N69" i="10" s="1"/>
  <c r="L71" i="10"/>
  <c r="L72" i="10" s="1"/>
  <c r="M70" i="10"/>
  <c r="K20" i="6"/>
  <c r="I22" i="6" l="1"/>
  <c r="O66" i="10"/>
  <c r="O64" i="10" s="1"/>
  <c r="O69" i="10" s="1"/>
  <c r="L20" i="6"/>
  <c r="N70" i="10"/>
  <c r="M71" i="10"/>
  <c r="M72" i="10" s="1"/>
  <c r="P66" i="10"/>
  <c r="P64" i="10" s="1"/>
  <c r="P69" i="10" s="1"/>
  <c r="E49" i="5" l="1"/>
  <c r="F49" i="5"/>
  <c r="D49" i="5"/>
  <c r="D52" i="5" s="1"/>
  <c r="K22" i="6"/>
  <c r="I23" i="6"/>
  <c r="D54" i="5"/>
  <c r="N71" i="10"/>
  <c r="N72" i="10" s="1"/>
  <c r="O70" i="10"/>
  <c r="K23" i="6" l="1"/>
  <c r="I24" i="6"/>
  <c r="L22" i="6"/>
  <c r="G49" i="5" s="1"/>
  <c r="G52" i="5" s="1"/>
  <c r="Q66" i="10"/>
  <c r="Q64" i="10" s="1"/>
  <c r="Q69" i="10" s="1"/>
  <c r="O71" i="10"/>
  <c r="O72" i="10" s="1"/>
  <c r="P70" i="10"/>
  <c r="I25" i="6" l="1"/>
  <c r="K24" i="6"/>
  <c r="L23" i="6"/>
  <c r="R66" i="10"/>
  <c r="R64" i="10" s="1"/>
  <c r="R69" i="10" s="1"/>
  <c r="P71" i="10"/>
  <c r="P72" i="10" s="1"/>
  <c r="Q70" i="10"/>
  <c r="L24" i="6" l="1"/>
  <c r="S66" i="10"/>
  <c r="S64" i="10" s="1"/>
  <c r="S69" i="10" s="1"/>
  <c r="I26" i="6"/>
  <c r="K25" i="6"/>
  <c r="Q71" i="10"/>
  <c r="Q72" i="10" s="1"/>
  <c r="R70" i="10"/>
  <c r="I27" i="6" l="1"/>
  <c r="K26" i="6"/>
  <c r="L25" i="6"/>
  <c r="T66" i="10"/>
  <c r="T64" i="10" s="1"/>
  <c r="T69" i="10" s="1"/>
  <c r="R71" i="10"/>
  <c r="R72" i="10" s="1"/>
  <c r="S70" i="10"/>
  <c r="I28" i="6" l="1"/>
  <c r="K27" i="6"/>
  <c r="L26" i="6"/>
  <c r="U66" i="10"/>
  <c r="U64" i="10" s="1"/>
  <c r="U69" i="10" s="1"/>
  <c r="T70" i="10"/>
  <c r="S71" i="10"/>
  <c r="S72" i="10" s="1"/>
  <c r="L27" i="6" l="1"/>
  <c r="V66" i="10"/>
  <c r="V64" i="10" s="1"/>
  <c r="V69" i="10" s="1"/>
  <c r="I29" i="6"/>
  <c r="K28" i="6"/>
  <c r="T71" i="10"/>
  <c r="T72" i="10" s="1"/>
  <c r="U70" i="10"/>
  <c r="L28" i="6" l="1"/>
  <c r="W66" i="10"/>
  <c r="W64" i="10" s="1"/>
  <c r="W69" i="10" s="1"/>
  <c r="I30" i="6"/>
  <c r="K29" i="6"/>
  <c r="U71" i="10"/>
  <c r="U72" i="10" s="1"/>
  <c r="V70" i="10"/>
  <c r="L29" i="6" l="1"/>
  <c r="X66" i="10"/>
  <c r="X64" i="10" s="1"/>
  <c r="X69" i="10" s="1"/>
  <c r="I31" i="6"/>
  <c r="K30" i="6"/>
  <c r="V71" i="10"/>
  <c r="V72" i="10" s="1"/>
  <c r="W70" i="10"/>
  <c r="L30" i="6" l="1"/>
  <c r="Y66" i="10"/>
  <c r="Y64" i="10" s="1"/>
  <c r="Y69" i="10" s="1"/>
  <c r="I32" i="6"/>
  <c r="K31" i="6"/>
  <c r="W71" i="10"/>
  <c r="W72" i="10" s="1"/>
  <c r="X70" i="10"/>
  <c r="L31" i="6" l="1"/>
  <c r="Z66" i="10"/>
  <c r="Z64" i="10" s="1"/>
  <c r="Z69" i="10" s="1"/>
  <c r="I33" i="6"/>
  <c r="K32" i="6"/>
  <c r="X71" i="10"/>
  <c r="X72" i="10" s="1"/>
  <c r="Y70" i="10"/>
  <c r="L32" i="6" l="1"/>
  <c r="AA66" i="10"/>
  <c r="AA64" i="10" s="1"/>
  <c r="AA69" i="10" s="1"/>
  <c r="I34" i="6"/>
  <c r="K33" i="6"/>
  <c r="Y71" i="10"/>
  <c r="Y72" i="10" s="1"/>
  <c r="Z70" i="10"/>
  <c r="I35" i="6" l="1"/>
  <c r="K34" i="6"/>
  <c r="L33" i="6"/>
  <c r="E52" i="5" s="1"/>
  <c r="AB66" i="10"/>
  <c r="AB64" i="10" s="1"/>
  <c r="AB69" i="10" s="1"/>
  <c r="AA70" i="10"/>
  <c r="Z71" i="10"/>
  <c r="Z72" i="10" s="1"/>
  <c r="E54" i="5" l="1"/>
  <c r="L34" i="6"/>
  <c r="AC66" i="10"/>
  <c r="AC64" i="10" s="1"/>
  <c r="AC69" i="10" s="1"/>
  <c r="I36" i="6"/>
  <c r="K35" i="6"/>
  <c r="AA71" i="10"/>
  <c r="AA72" i="10" s="1"/>
  <c r="AB70" i="10"/>
  <c r="L35" i="6" l="1"/>
  <c r="AD66" i="10"/>
  <c r="AD64" i="10" s="1"/>
  <c r="AD69" i="10" s="1"/>
  <c r="I37" i="6"/>
  <c r="K36" i="6"/>
  <c r="AB71" i="10"/>
  <c r="AB72" i="10" s="1"/>
  <c r="AC70" i="10"/>
  <c r="I38" i="6" l="1"/>
  <c r="K37" i="6"/>
  <c r="L36" i="6"/>
  <c r="AE66" i="10"/>
  <c r="AE64" i="10" s="1"/>
  <c r="AE69" i="10" s="1"/>
  <c r="AD70" i="10"/>
  <c r="AC71" i="10"/>
  <c r="AC72" i="10" s="1"/>
  <c r="L37" i="6" l="1"/>
  <c r="AF66" i="10"/>
  <c r="AF64" i="10" s="1"/>
  <c r="AF69" i="10" s="1"/>
  <c r="I39" i="6"/>
  <c r="K38" i="6"/>
  <c r="AD71" i="10"/>
  <c r="AD72" i="10" s="1"/>
  <c r="AE70" i="10"/>
  <c r="I40" i="6" l="1"/>
  <c r="K39" i="6"/>
  <c r="L38" i="6"/>
  <c r="AG66" i="10"/>
  <c r="AG64" i="10" s="1"/>
  <c r="AG69" i="10" s="1"/>
  <c r="AE71" i="10"/>
  <c r="AE72" i="10" s="1"/>
  <c r="AF70" i="10"/>
  <c r="I41" i="6" l="1"/>
  <c r="K40" i="6"/>
  <c r="L39" i="6"/>
  <c r="AH66" i="10"/>
  <c r="AH64" i="10" s="1"/>
  <c r="AH69" i="10" s="1"/>
  <c r="AF71" i="10"/>
  <c r="AF72" i="10" s="1"/>
  <c r="AG70" i="10"/>
  <c r="I42" i="6" l="1"/>
  <c r="K41" i="6"/>
  <c r="L40" i="6"/>
  <c r="AI66" i="10"/>
  <c r="AI64" i="10" s="1"/>
  <c r="AI69" i="10" s="1"/>
  <c r="AG71" i="10"/>
  <c r="AG72" i="10" s="1"/>
  <c r="AH70" i="10"/>
  <c r="I43" i="6" l="1"/>
  <c r="K42" i="6"/>
  <c r="L41" i="6"/>
  <c r="AJ66" i="10"/>
  <c r="AJ64" i="10" s="1"/>
  <c r="AJ69" i="10" s="1"/>
  <c r="AH71" i="10"/>
  <c r="AH72" i="10" s="1"/>
  <c r="AI70" i="10"/>
  <c r="I44" i="6" l="1"/>
  <c r="I45" i="6" s="1"/>
  <c r="K45" i="6" s="1"/>
  <c r="L45" i="6" s="1"/>
  <c r="K43" i="6"/>
  <c r="L42" i="6"/>
  <c r="AK66" i="10"/>
  <c r="AK64" i="10" s="1"/>
  <c r="AK69" i="10" s="1"/>
  <c r="AI71" i="10"/>
  <c r="AI72" i="10" s="1"/>
  <c r="AJ70" i="10"/>
  <c r="L43" i="6" l="1"/>
  <c r="AL66" i="10"/>
  <c r="AL64" i="10" s="1"/>
  <c r="AL69" i="10" s="1"/>
  <c r="K44" i="6"/>
  <c r="AJ71" i="10"/>
  <c r="AJ72" i="10" s="1"/>
  <c r="AK70" i="10"/>
  <c r="L44" i="6" l="1"/>
  <c r="AM66" i="10"/>
  <c r="AM64" i="10" s="1"/>
  <c r="AM69" i="10" s="1"/>
  <c r="F52" i="5"/>
  <c r="AN66" i="10"/>
  <c r="AN64" i="10" s="1"/>
  <c r="AN69" i="10" s="1"/>
  <c r="AK71" i="10"/>
  <c r="AK72" i="10" s="1"/>
  <c r="AL70" i="10"/>
  <c r="F54" i="5" l="1"/>
  <c r="AL71" i="10"/>
  <c r="AL72" i="10" s="1"/>
  <c r="AM70" i="10"/>
  <c r="D53" i="5" l="1"/>
  <c r="H54" i="5"/>
  <c r="G54" i="5"/>
  <c r="AM71" i="10"/>
  <c r="AM72" i="10" s="1"/>
  <c r="AN70" i="10"/>
  <c r="AN71" i="10" l="1"/>
  <c r="AN72" i="10" s="1"/>
  <c r="AO70" i="10"/>
  <c r="AO71" i="10" l="1"/>
  <c r="AO72" i="10" s="1"/>
  <c r="AP70" i="10"/>
  <c r="AQ70" i="10" l="1"/>
  <c r="AP71" i="10"/>
  <c r="AP72" i="10" s="1"/>
  <c r="AQ71" i="10" l="1"/>
  <c r="AQ72" i="10" s="1"/>
  <c r="AR70" i="10"/>
  <c r="AR71" i="10" l="1"/>
  <c r="AR72" i="10" s="1"/>
  <c r="AS70" i="10"/>
  <c r="AS71" i="10" l="1"/>
  <c r="AS72" i="10" s="1"/>
  <c r="AT70" i="10"/>
  <c r="AT71" i="10" l="1"/>
  <c r="AT72" i="10" s="1"/>
  <c r="AU70" i="10"/>
  <c r="AU71" i="10" l="1"/>
  <c r="AU72" i="10" s="1"/>
  <c r="AV70" i="10"/>
  <c r="AV71" i="10" l="1"/>
  <c r="AV72" i="10" s="1"/>
  <c r="AW70" i="10"/>
  <c r="AW71" i="10" l="1"/>
  <c r="AW72" i="10" s="1"/>
  <c r="AX70" i="10"/>
  <c r="AX71" i="10" l="1"/>
  <c r="AX72" i="10" s="1"/>
  <c r="AY70" i="10"/>
  <c r="AZ70" i="10" l="1"/>
  <c r="AY71" i="10"/>
  <c r="AY72" i="10" s="1"/>
  <c r="AZ71" i="10" l="1"/>
  <c r="AZ72" i="10" s="1"/>
  <c r="BA70" i="10"/>
  <c r="BA71" i="10" l="1"/>
  <c r="BA72" i="10" s="1"/>
  <c r="BB70" i="10"/>
  <c r="BB71" i="10" l="1"/>
  <c r="BB72" i="10" s="1"/>
  <c r="BC70" i="10"/>
  <c r="BC71" i="10" l="1"/>
  <c r="BC72" i="10" s="1"/>
  <c r="BD70" i="10"/>
  <c r="BD71" i="10" l="1"/>
  <c r="BD72" i="10" s="1"/>
  <c r="BE70" i="10"/>
  <c r="BE71" i="10" l="1"/>
  <c r="BE72" i="10" s="1"/>
  <c r="BF70" i="10"/>
  <c r="BG70" i="10" l="1"/>
  <c r="BF71" i="10"/>
  <c r="BF72" i="10" s="1"/>
  <c r="BG71" i="10" l="1"/>
  <c r="BG72" i="10" s="1"/>
  <c r="BH70" i="10"/>
  <c r="BH71" i="10" l="1"/>
  <c r="BH72" i="10" s="1"/>
  <c r="BI70" i="10"/>
  <c r="BI71" i="10" l="1"/>
  <c r="BI72" i="10" s="1"/>
  <c r="BJ70" i="10"/>
  <c r="BJ71" i="10" l="1"/>
  <c r="BJ72" i="10" s="1"/>
  <c r="BK70" i="10"/>
  <c r="BK71" i="10" l="1"/>
  <c r="BK72" i="10" s="1"/>
  <c r="BL70" i="10"/>
  <c r="BL71" i="10" l="1"/>
  <c r="BL72" i="10" s="1"/>
  <c r="BM70" i="10"/>
  <c r="BM71" i="10" l="1"/>
  <c r="BM72" i="10" s="1"/>
  <c r="BN70" i="10"/>
  <c r="BO70" i="10" l="1"/>
  <c r="BN71" i="10"/>
  <c r="BN72" i="10" s="1"/>
  <c r="BO71" i="10" l="1"/>
  <c r="BO72" i="10" s="1"/>
  <c r="BP70" i="10"/>
  <c r="BP71" i="10" l="1"/>
  <c r="BP72" i="10" s="1"/>
  <c r="BQ70" i="10"/>
  <c r="BQ71" i="10" l="1"/>
  <c r="BQ72" i="10" s="1"/>
  <c r="BR70" i="10"/>
  <c r="BR71" i="10" l="1"/>
  <c r="BR72" i="10" s="1"/>
  <c r="BS70" i="10"/>
  <c r="BS71" i="10" l="1"/>
  <c r="BS72" i="10" s="1"/>
  <c r="BT70" i="10"/>
  <c r="BT71" i="10" l="1"/>
  <c r="BT72" i="10" s="1"/>
  <c r="BU70" i="10"/>
  <c r="BV70" i="10" l="1"/>
  <c r="BU71" i="10"/>
  <c r="BU72" i="10" s="1"/>
  <c r="BW70" i="10" l="1"/>
  <c r="BV71" i="10"/>
  <c r="BV72" i="10" s="1"/>
  <c r="BW71" i="10" l="1"/>
  <c r="BW72" i="10" s="1"/>
  <c r="BX70" i="10"/>
  <c r="BX71" i="10" l="1"/>
  <c r="BX72" i="10" s="1"/>
  <c r="BY70" i="10"/>
  <c r="BY71" i="10" l="1"/>
  <c r="BY72" i="10" s="1"/>
  <c r="BZ70" i="10"/>
  <c r="BZ71" i="10" l="1"/>
  <c r="BZ72" i="10" s="1"/>
  <c r="CA70" i="10"/>
  <c r="CA71" i="10" l="1"/>
  <c r="CA72" i="10" s="1"/>
  <c r="CB70" i="10"/>
  <c r="CB71" i="10" l="1"/>
  <c r="CB72" i="10" s="1"/>
  <c r="CC70" i="10"/>
  <c r="CC71" i="10" l="1"/>
  <c r="CC72" i="10" s="1"/>
  <c r="CD70" i="10"/>
  <c r="CD71" i="10" l="1"/>
  <c r="CD72" i="10" s="1"/>
  <c r="CE70" i="10"/>
  <c r="CF70" i="10" l="1"/>
  <c r="CE71" i="10"/>
  <c r="CE72" i="10" s="1"/>
  <c r="CF71" i="10" l="1"/>
  <c r="CF72" i="10" s="1"/>
  <c r="CG70" i="10"/>
  <c r="CG71" i="10" l="1"/>
  <c r="CG72" i="10" s="1"/>
  <c r="CH70" i="10"/>
  <c r="CH71" i="10" l="1"/>
  <c r="CH72" i="10" s="1"/>
  <c r="CI70" i="10"/>
  <c r="CI71" i="10" l="1"/>
  <c r="CI72" i="10" s="1"/>
  <c r="CJ70" i="10"/>
  <c r="CJ71" i="10" l="1"/>
  <c r="CJ72" i="10" s="1"/>
  <c r="CK70" i="10"/>
  <c r="CK71" i="10" l="1"/>
  <c r="CK72" i="10" s="1"/>
  <c r="CL70" i="10"/>
  <c r="CL71" i="10" l="1"/>
  <c r="CL72" i="10" s="1"/>
  <c r="CM70" i="10"/>
  <c r="CN70" i="10" l="1"/>
  <c r="CM71" i="10"/>
  <c r="CM72" i="10" s="1"/>
  <c r="CN71" i="10" l="1"/>
  <c r="CN72" i="10" s="1"/>
  <c r="CO70" i="10"/>
  <c r="CO71" i="10" l="1"/>
  <c r="CO72" i="10" s="1"/>
  <c r="CP70" i="10"/>
  <c r="CP71" i="10" l="1"/>
  <c r="CP72" i="10" s="1"/>
  <c r="CQ70" i="10"/>
  <c r="CQ71" i="10" l="1"/>
  <c r="CQ72" i="10" s="1"/>
  <c r="CR70" i="10"/>
  <c r="CS70" i="10" l="1"/>
  <c r="CR71" i="10"/>
  <c r="CR72" i="10" s="1"/>
  <c r="CS71" i="10" l="1"/>
  <c r="CS72" i="10" s="1"/>
  <c r="CT70" i="10"/>
  <c r="CU70" i="10" l="1"/>
  <c r="CT71" i="10"/>
  <c r="CT72" i="10" s="1"/>
  <c r="CU71" i="10" l="1"/>
  <c r="CU72" i="10" s="1"/>
  <c r="CV70" i="10"/>
  <c r="CV71" i="10" l="1"/>
  <c r="CV72" i="10" s="1"/>
  <c r="CW70" i="10"/>
  <c r="CW71" i="10" l="1"/>
  <c r="CW72" i="10" s="1"/>
  <c r="CX70" i="10"/>
  <c r="CX71" i="10" l="1"/>
  <c r="CX72" i="10" s="1"/>
  <c r="CY70" i="10"/>
  <c r="CY71" i="10" l="1"/>
  <c r="CY72" i="10" s="1"/>
  <c r="CZ70" i="10"/>
  <c r="CZ71" i="10" l="1"/>
  <c r="CZ72" i="10" s="1"/>
  <c r="DA70" i="10"/>
  <c r="DA71" i="10" l="1"/>
  <c r="DA72" i="10" s="1"/>
  <c r="DB70" i="10"/>
  <c r="DB71" i="10" l="1"/>
  <c r="DB72" i="10" s="1"/>
  <c r="DC70" i="10"/>
  <c r="DC71" i="10" l="1"/>
  <c r="DC72" i="10" s="1"/>
  <c r="DD70" i="10"/>
  <c r="DD71" i="10" l="1"/>
  <c r="DD72" i="10" s="1"/>
  <c r="DE70" i="10"/>
  <c r="DE71" i="10" l="1"/>
  <c r="DE72" i="10" s="1"/>
  <c r="DF70" i="10"/>
  <c r="DF71" i="10" l="1"/>
  <c r="DF72" i="10" s="1"/>
  <c r="DG70" i="10"/>
  <c r="DG71" i="10" l="1"/>
  <c r="DG72" i="10" s="1"/>
  <c r="DH70" i="10"/>
  <c r="DI70" i="10" l="1"/>
  <c r="DH71" i="10"/>
  <c r="DH72" i="10" s="1"/>
  <c r="DI71" i="10" l="1"/>
  <c r="DI72" i="10" s="1"/>
  <c r="DJ70" i="10"/>
  <c r="DJ71" i="10" l="1"/>
  <c r="DJ72" i="10" s="1"/>
  <c r="DK70" i="10"/>
  <c r="DK71" i="10" l="1"/>
  <c r="DK72" i="10" s="1"/>
  <c r="DL70" i="10"/>
  <c r="DM70" i="10" l="1"/>
  <c r="DL71" i="10"/>
  <c r="DL72" i="10" s="1"/>
  <c r="DM71" i="10" l="1"/>
  <c r="DM72" i="10" s="1"/>
  <c r="DN70" i="10"/>
  <c r="DO70" i="10" l="1"/>
  <c r="DN71" i="10"/>
  <c r="DN72" i="10" s="1"/>
  <c r="DO71" i="10" l="1"/>
  <c r="DO72" i="10" s="1"/>
  <c r="DP70" i="10"/>
  <c r="DQ70" i="10" l="1"/>
  <c r="DP71" i="10"/>
  <c r="DP72" i="10" s="1"/>
  <c r="DR70" i="10" l="1"/>
  <c r="DQ71" i="10"/>
  <c r="DQ72" i="10" s="1"/>
  <c r="DR71" i="10" l="1"/>
  <c r="DR72" i="10" s="1"/>
  <c r="DS70" i="10"/>
  <c r="DS71" i="10" s="1"/>
  <c r="C77" i="10" l="1"/>
  <c r="DS72" i="10"/>
</calcChain>
</file>

<file path=xl/comments1.xml><?xml version="1.0" encoding="utf-8"?>
<comments xmlns="http://schemas.openxmlformats.org/spreadsheetml/2006/main">
  <authors>
    <author>Древалева Елена Александровна</author>
  </authors>
  <commentLis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 ежегодным переоформлением
</t>
        </r>
      </text>
    </comment>
  </commentList>
</comments>
</file>

<file path=xl/comments2.xml><?xml version="1.0" encoding="utf-8"?>
<comments xmlns="http://schemas.openxmlformats.org/spreadsheetml/2006/main">
  <authors>
    <author>Древалева Елена Александровна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по планируемому
 количеству поголовья кроликов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 ежегодным переформлением основного долга</t>
        </r>
      </text>
    </comment>
  </commentList>
</comments>
</file>

<file path=xl/comments3.xml><?xml version="1.0" encoding="utf-8"?>
<comments xmlns="http://schemas.openxmlformats.org/spreadsheetml/2006/main">
  <authors>
    <author>Древалева Елена Александровна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Указвется юридический адрес и адрес производства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Комментарий:</t>
        </r>
        <r>
          <rPr>
            <sz val="9"/>
            <color indexed="81"/>
            <rFont val="Tahoma"/>
            <family val="2"/>
            <charset val="204"/>
          </rPr>
          <t xml:space="preserve">
Указвается СХК и/или сторонние покупатели, которым планируется осуществлять поставки (заключены контракты/или есть комфортные письма, предварительные договора купли-продажи).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Комментарий:</t>
        </r>
        <r>
          <rPr>
            <sz val="9"/>
            <color indexed="81"/>
            <rFont val="Tahoma"/>
            <family val="2"/>
            <charset val="204"/>
          </rPr>
          <t xml:space="preserve">
Указваются контакты КФХ (при наличии: руководителя проекта, бухгалтера, технолога).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опыт работы в соответствующем бизнесе. При отсутсвии опыта указать информацию о прохождении курсов/ обучающих мероприятий, организаованных в том числе Ягодным союзом или пр. профльными организациями.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необходимость получения сертификата.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наличие подключений к сетям и соответствующие мощности.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штатных едениц.  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Перечисляются договора на приобретение оборудования, посадочного материала и пр. затраты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>Указываются КФХ, фирмы, поставщики аналогичной продукции в рассматриваемом регионе.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>Указывается наименование поставщиков, в том числе это может быть единственный поставщик - кооператив.</t>
        </r>
      </text>
    </comment>
  </commentList>
</comments>
</file>

<file path=xl/comments4.xml><?xml version="1.0" encoding="utf-8"?>
<comments xmlns="http://schemas.openxmlformats.org/spreadsheetml/2006/main">
  <authors>
    <author>Древалева Елена Александровна</author>
    <author>Автор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Заполняются ячейки синего цвета.</t>
        </r>
      </text>
    </comment>
    <comment ref="D4" authorId="1" shapeId="0">
      <text>
        <r>
          <rPr>
            <b/>
            <sz val="8"/>
            <color indexed="81"/>
            <rFont val="Tahoma"/>
            <family val="2"/>
            <charset val="204"/>
          </rPr>
          <t>Укажитте месяц подачи заявки на кредит</t>
        </r>
      </text>
    </comment>
  </commentList>
</comments>
</file>

<file path=xl/sharedStrings.xml><?xml version="1.0" encoding="utf-8"?>
<sst xmlns="http://schemas.openxmlformats.org/spreadsheetml/2006/main" count="553" uniqueCount="405">
  <si>
    <t>БДМ</t>
  </si>
  <si>
    <t>Земельный участок под посадку, га</t>
  </si>
  <si>
    <t>Установка скважины</t>
  </si>
  <si>
    <t>Трактор садовый МТЗ 82.1</t>
  </si>
  <si>
    <t>Опрыскиватель 800л</t>
  </si>
  <si>
    <t>Фреза</t>
  </si>
  <si>
    <t>Плуг</t>
  </si>
  <si>
    <t>Грядообразователь/пленкоукладчик</t>
  </si>
  <si>
    <t>Посадка саженцев руб. за шт.</t>
  </si>
  <si>
    <t>Затраты            1 год</t>
  </si>
  <si>
    <t>Затраты            2 год</t>
  </si>
  <si>
    <t>Затраты            3 год</t>
  </si>
  <si>
    <t>Наименование затрат</t>
  </si>
  <si>
    <t>1год</t>
  </si>
  <si>
    <t>2 год</t>
  </si>
  <si>
    <t>3 год</t>
  </si>
  <si>
    <t>Мульча проходов руб. на га</t>
  </si>
  <si>
    <t>Подготовка почвы под посадку (вспашка), стоимость руб.на 1 га</t>
  </si>
  <si>
    <t xml:space="preserve">Гербециды, руб. на га </t>
  </si>
  <si>
    <t>Сбор урожая, руб. на 1 кг</t>
  </si>
  <si>
    <t>Упаковка ягоды, руб на 1 кг</t>
  </si>
  <si>
    <t xml:space="preserve">Урожай, в кг </t>
  </si>
  <si>
    <t>Цена реализации</t>
  </si>
  <si>
    <t>Удобрения почвы, средства защиты, руб. на га</t>
  </si>
  <si>
    <t>ИТОГО ЗАТРАТ</t>
  </si>
  <si>
    <t>Финансовый результат</t>
  </si>
  <si>
    <t>Выберете сорт земляники садовой</t>
  </si>
  <si>
    <t>4 год</t>
  </si>
  <si>
    <t>5 год</t>
  </si>
  <si>
    <t>Земельный участок подбирается с учетом севооборота</t>
  </si>
  <si>
    <t>ВВЕДИТЕ</t>
  </si>
  <si>
    <t>Земельные участки в работе</t>
  </si>
  <si>
    <t>Урожайность по годам</t>
  </si>
  <si>
    <t>Земельные участки пар</t>
  </si>
  <si>
    <t>Затраты            4 год</t>
  </si>
  <si>
    <t>Затраты            5 год</t>
  </si>
  <si>
    <t>ИТОГО Текущих затрат</t>
  </si>
  <si>
    <t>З/п с начислениями, в год</t>
  </si>
  <si>
    <t>Должность в штатном расписании</t>
  </si>
  <si>
    <t>Количество</t>
  </si>
  <si>
    <t>Ставка,  руб. в месяц</t>
  </si>
  <si>
    <t>ФОТ,  руб. в год</t>
  </si>
  <si>
    <t>Фонд</t>
  </si>
  <si>
    <t>Ставка, % от ФОТ</t>
  </si>
  <si>
    <t>ПФ</t>
  </si>
  <si>
    <t>22%</t>
  </si>
  <si>
    <t>ФСС</t>
  </si>
  <si>
    <t>2.9%</t>
  </si>
  <si>
    <t>ФМС</t>
  </si>
  <si>
    <t>5.1%</t>
  </si>
  <si>
    <t>ФСС НС и ПЗ</t>
  </si>
  <si>
    <t>0.2%</t>
  </si>
  <si>
    <t>ИТОГО, ФОТ</t>
  </si>
  <si>
    <t>ИТОГО взносы в фонды, тыс. руб.</t>
  </si>
  <si>
    <t>ИТОГО ФОТ с начислениями</t>
  </si>
  <si>
    <t>Тракторист</t>
  </si>
  <si>
    <t>Разнорабочий</t>
  </si>
  <si>
    <t>Сторож</t>
  </si>
  <si>
    <t>Руководитель-Агроном-бригадир</t>
  </si>
  <si>
    <t>Дополнительные сведения по проекту</t>
  </si>
  <si>
    <t>затраты</t>
  </si>
  <si>
    <t>Наименование</t>
  </si>
  <si>
    <t>1.1.</t>
  </si>
  <si>
    <t>1 год</t>
  </si>
  <si>
    <t>1.2.</t>
  </si>
  <si>
    <t>1.3.</t>
  </si>
  <si>
    <t>Налог 6% (доходы - расходы)</t>
  </si>
  <si>
    <t>1.9.</t>
  </si>
  <si>
    <t>Валовый доход руб.</t>
  </si>
  <si>
    <t>1.10.</t>
  </si>
  <si>
    <t xml:space="preserve">Дополнительное собственное участие </t>
  </si>
  <si>
    <t>1.11.</t>
  </si>
  <si>
    <t>Расходы на погашение кредита (основной долг и % по кредиту), рублей</t>
  </si>
  <si>
    <t>1.12.</t>
  </si>
  <si>
    <t>Чистый доход руб.</t>
  </si>
  <si>
    <r>
      <t>Грантовая поддержка</t>
    </r>
    <r>
      <rPr>
        <b/>
        <sz val="10"/>
        <color rgb="FF000000"/>
        <rFont val="Arial"/>
        <family val="2"/>
        <charset val="204"/>
      </rPr>
      <t xml:space="preserve"> Агростартап</t>
    </r>
    <r>
      <rPr>
        <sz val="10"/>
        <color rgb="FF000000"/>
        <rFont val="Arial"/>
        <family val="2"/>
        <charset val="204"/>
      </rPr>
      <t xml:space="preserve"> (Грант - 90% от инвестиционных затрат, но </t>
    </r>
    <r>
      <rPr>
        <b/>
        <sz val="10"/>
        <color rgb="FF000000"/>
        <rFont val="Arial"/>
        <family val="2"/>
        <charset val="204"/>
      </rPr>
      <t>не более 3 млн. руб.</t>
    </r>
    <r>
      <rPr>
        <sz val="10"/>
        <color rgb="FF000000"/>
        <rFont val="Arial"/>
        <family val="2"/>
        <charset val="204"/>
      </rPr>
      <t xml:space="preserve"> Собственное участие, минимум 10% от стоимости капитальных затрат проекта)</t>
    </r>
  </si>
  <si>
    <t>Месяц</t>
  </si>
  <si>
    <t>Сумма кредита</t>
  </si>
  <si>
    <t>Погашение</t>
  </si>
  <si>
    <t>Проценты</t>
  </si>
  <si>
    <t>Ежемесячный платеж</t>
  </si>
  <si>
    <t>График погашения процентов инвестиционного кредита</t>
  </si>
  <si>
    <t>Заполняются ячейки выделенные данным цветом -</t>
  </si>
  <si>
    <t>1.</t>
  </si>
  <si>
    <t>Лист Конструктор</t>
  </si>
  <si>
    <t>1.4.</t>
  </si>
  <si>
    <t>1.5.</t>
  </si>
  <si>
    <t>1.6.</t>
  </si>
  <si>
    <t>1.7.</t>
  </si>
  <si>
    <t>1.8.</t>
  </si>
  <si>
    <t>Отражает результаты эффективности проекта, согласно введенных исходых данных на листе конструктор</t>
  </si>
  <si>
    <t>Стоимость создания основных фондов фондов</t>
  </si>
  <si>
    <t>Финансовый план по интенсивному выращиванию земляники садовой</t>
  </si>
  <si>
    <t>ALBION А+</t>
  </si>
  <si>
    <t>Норма высадки ед/1га</t>
  </si>
  <si>
    <t>ALBION А</t>
  </si>
  <si>
    <t>УРОЖАЙНОСТЬ</t>
  </si>
  <si>
    <t>MURANO A</t>
  </si>
  <si>
    <t>MURANO A+</t>
  </si>
  <si>
    <t>APIANNA A</t>
  </si>
  <si>
    <t>APIANNA A+</t>
  </si>
  <si>
    <t>ROXANA A</t>
  </si>
  <si>
    <t>Посадочный материал</t>
  </si>
  <si>
    <t>Аренда земли/выкуп в собственность</t>
  </si>
  <si>
    <t xml:space="preserve">Установка системы капельного орошения "под ключ" </t>
  </si>
  <si>
    <t>Ориентировоч-ные значения, за единицу или руб./га</t>
  </si>
  <si>
    <t>Фактические значения за единицу или руб./га</t>
  </si>
  <si>
    <t>Перфорированная мульча, Укрывной материал</t>
  </si>
  <si>
    <t>ВВЕДИТЕ ДАННЫЕ</t>
  </si>
  <si>
    <t xml:space="preserve">Стоимость создания основных фондов, руб.
</t>
  </si>
  <si>
    <t>Текущие затраты, руб.</t>
  </si>
  <si>
    <t>Выручка от реализации, руб.</t>
  </si>
  <si>
    <t>Доход руб.</t>
  </si>
  <si>
    <t>Реализация ягод</t>
  </si>
  <si>
    <t>Источники финнсирования</t>
  </si>
  <si>
    <t>Грантовая поддержка Агростартап, (Собственные средства)</t>
  </si>
  <si>
    <t>ИТОГО Инвестиционных затрат</t>
  </si>
  <si>
    <t>Грантовая поддержка Агропрогресс, (Сумма Гранта)</t>
  </si>
  <si>
    <r>
      <t>Грантовая поддержка</t>
    </r>
    <r>
      <rPr>
        <b/>
        <sz val="10"/>
        <color rgb="FF000000"/>
        <rFont val="Arial"/>
        <family val="2"/>
        <charset val="204"/>
      </rPr>
      <t xml:space="preserve"> Агропрогресс - для ООО, АО, СПК осуществляющих деятельность не менее 2х лет</t>
    </r>
    <r>
      <rPr>
        <sz val="10"/>
        <color rgb="FF000000"/>
        <rFont val="Arial"/>
        <family val="2"/>
        <charset val="204"/>
      </rPr>
      <t xml:space="preserve"> (Грант - </t>
    </r>
    <r>
      <rPr>
        <b/>
        <sz val="10"/>
        <color rgb="FF000000"/>
        <rFont val="Arial"/>
        <family val="2"/>
        <charset val="204"/>
      </rPr>
      <t>до 25%</t>
    </r>
    <r>
      <rPr>
        <sz val="10"/>
        <color rgb="FF000000"/>
        <rFont val="Arial"/>
        <family val="2"/>
        <charset val="204"/>
      </rPr>
      <t xml:space="preserve"> от инвестиционных затрат, при условии оформления инвестционного кредита не менее 70% от инвест. затрат, для ООО, СПК, АО)</t>
    </r>
  </si>
  <si>
    <t>Всего собственные средства, % от проекта (всех затрат)</t>
  </si>
  <si>
    <t>Расходы на погашение инвестиционного кредита (основной долг и % по кредиту), рублей</t>
  </si>
  <si>
    <t>Срок окупаемости проекта</t>
  </si>
  <si>
    <t>лет</t>
  </si>
  <si>
    <t>Календар. неделя</t>
  </si>
  <si>
    <t>Работы</t>
  </si>
  <si>
    <t>Внесение гербицида</t>
  </si>
  <si>
    <t>Обработка почвы дисковым культиватором</t>
  </si>
  <si>
    <t>Измельчение</t>
  </si>
  <si>
    <t>Создание гребней</t>
  </si>
  <si>
    <t>Посадка</t>
  </si>
  <si>
    <t>Применение гербицида в между рядами (дорожки)</t>
  </si>
  <si>
    <t>24-26</t>
  </si>
  <si>
    <t>Уборка сорняков в грядках вокруг растений</t>
  </si>
  <si>
    <t>25-27</t>
  </si>
  <si>
    <t>27-30</t>
  </si>
  <si>
    <t>Удаление цветов</t>
  </si>
  <si>
    <t>30-33</t>
  </si>
  <si>
    <t>31-33</t>
  </si>
  <si>
    <t>30-31</t>
  </si>
  <si>
    <t>34-35</t>
  </si>
  <si>
    <t>37-39</t>
  </si>
  <si>
    <t>46-47</t>
  </si>
  <si>
    <t>Покрытие арго-волокном</t>
  </si>
  <si>
    <t>Очистка от старых листьев</t>
  </si>
  <si>
    <t>16-18</t>
  </si>
  <si>
    <t>Работа с арго-волокном</t>
  </si>
  <si>
    <t>18-19</t>
  </si>
  <si>
    <t>Внесение инсектицидов и фунгицидов</t>
  </si>
  <si>
    <t>20-21</t>
  </si>
  <si>
    <t>Внесение фунгицидов</t>
  </si>
  <si>
    <t>21-22</t>
  </si>
  <si>
    <t>Распределение соломы вручную</t>
  </si>
  <si>
    <t>22-23</t>
  </si>
  <si>
    <t>23-29</t>
  </si>
  <si>
    <t>Обрезание</t>
  </si>
  <si>
    <t>32-34</t>
  </si>
  <si>
    <t>37-38</t>
  </si>
  <si>
    <t>22-24</t>
  </si>
  <si>
    <t>Утилизация пленки для мульчирования</t>
  </si>
  <si>
    <t>7-11</t>
  </si>
  <si>
    <t>7-18</t>
  </si>
  <si>
    <t xml:space="preserve">Принятие решений по выбору оптимальной технологии для проекта должно проводиться на основе комплексной оценки почвенно - климатических условий; потенциала трудовых, производственных и финансовых ресурсов; ёмкости потребительского рынка
</t>
  </si>
  <si>
    <t xml:space="preserve"> </t>
  </si>
  <si>
    <t>Введите площадь земельного участка под посадку по годам, с учетом севооборота.</t>
  </si>
  <si>
    <t>ВВЕДИТЕ стоимость основных средств согласно полученным Вами коммерческим предложениям от производителей.</t>
  </si>
  <si>
    <t>ВВЕДИТЕ текущие затраты по выращиванию ягод</t>
  </si>
  <si>
    <t>Данные по зарплате с начислениями в год</t>
  </si>
  <si>
    <t>ВВЕДИТЕ количество работников и соответствующий оклад</t>
  </si>
  <si>
    <t>ВВЕДИТЕ цену реализации ягод</t>
  </si>
  <si>
    <t xml:space="preserve">На начальном этапе планирования проекта закладки насаждений (покупке земельного участка) и выбора технологии возделывания необходимо провести базовое обследование: биологических, химических, физических свойств почвы по почвенным горизонтам.  Так эже необходимо учитывать прцесс севооборота, т.е. иметь свободные земельные участки, для восстановления почвы после промышленного 3-4 летнего выращивания земляники садовой </t>
  </si>
  <si>
    <t>Удаление усов</t>
  </si>
  <si>
    <t>Обрезание усов</t>
  </si>
  <si>
    <t>21-23</t>
  </si>
  <si>
    <t>Внесение листовых удобрений</t>
  </si>
  <si>
    <t>ALBA А+ (Ранняя)</t>
  </si>
  <si>
    <t>Средняя Цена реализации</t>
  </si>
  <si>
    <t>Зенга зенгана А+ (для переработки)</t>
  </si>
  <si>
    <t>Хоней А+ (для переработки)</t>
  </si>
  <si>
    <t>Азия  А+ (премиальная ягода)</t>
  </si>
  <si>
    <t>Клери А+ (ранняя)</t>
  </si>
  <si>
    <t>Мальвина А+ (поздняя)</t>
  </si>
  <si>
    <t>Ароза  А+ (премиальная ягода)</t>
  </si>
  <si>
    <t>Эльсанта А+ низкий уроень транспорта-бельности,  высокие вкусовые качества</t>
  </si>
  <si>
    <t>Джоли А+ среднее стабильные вкусовые качества и транспортабельности</t>
  </si>
  <si>
    <t>Квикки А+ среднее стабильные вкусовые качества и транспортабельности</t>
  </si>
  <si>
    <t>ROXANA A+</t>
  </si>
  <si>
    <t>Средняя Цена закупки</t>
  </si>
  <si>
    <t>SAN ANDREAS А+(премиальная ягода)</t>
  </si>
  <si>
    <t>Грантовая поддержка "Агростартап"</t>
  </si>
  <si>
    <t xml:space="preserve">Грантовая поддержка "Агропрогресс" </t>
  </si>
  <si>
    <t>ЛИСТ Эффективность проекта</t>
  </si>
  <si>
    <t>Отражает итоговую сумму инвестиционных затрат на создание плантаций земляники садовой</t>
  </si>
  <si>
    <t xml:space="preserve">                   РАСЧЕТ ЭФФЕКТИВНОСТИ ПРОЕКТА</t>
  </si>
  <si>
    <t>ПРАВИЛА ЗАПОЛНЕНИЯ ТИПОВОГО РЕШЕНИЯ</t>
  </si>
  <si>
    <t>Штатное расписание, ФОТ</t>
  </si>
  <si>
    <t xml:space="preserve">   Интенсивная технология выращивания земляники садовой в открытом грунте</t>
  </si>
  <si>
    <t>Формирование гряд, укладка пленки стоимость руб. на 1 га</t>
  </si>
  <si>
    <t>Сбор земляники садовой</t>
  </si>
  <si>
    <t>Плодоносящие растения</t>
  </si>
  <si>
    <t>Годовой финансовый результат от реализации проекта</t>
  </si>
  <si>
    <t>Годовой финансовый результат от реализации проекта, с учетом полученной поддержки и привлекаемого льготного кредита</t>
  </si>
  <si>
    <t>Средняя Цена закупки за ед</t>
  </si>
  <si>
    <t>Транспортные расходы, на га</t>
  </si>
  <si>
    <t>Наименование Заемщика:</t>
  </si>
  <si>
    <t>ИНН</t>
  </si>
  <si>
    <t>БИЗНЕС-ПЛАН Инвестиционного проекта (тыс.руб)</t>
  </si>
  <si>
    <t>Описание Проекта</t>
  </si>
  <si>
    <t>Концепция проекта</t>
  </si>
  <si>
    <t>Суть  проекта</t>
  </si>
  <si>
    <t>Ценовая ниша</t>
  </si>
  <si>
    <t>Ассортимент</t>
  </si>
  <si>
    <t>Режим работы</t>
  </si>
  <si>
    <t>Указывается количество смен в день/неделю</t>
  </si>
  <si>
    <t>Площадь  обслуживания</t>
  </si>
  <si>
    <t>Бизнес-модель</t>
  </si>
  <si>
    <t>Ключевой фактор успеха</t>
  </si>
  <si>
    <t>Месторасположение</t>
  </si>
  <si>
    <t>Адрес</t>
  </si>
  <si>
    <t>Необходимая площадь</t>
  </si>
  <si>
    <t>Зона обслуживания</t>
  </si>
  <si>
    <t>Количество потребителей</t>
  </si>
  <si>
    <t>2.</t>
  </si>
  <si>
    <t>Проектная команда</t>
  </si>
  <si>
    <t>3.</t>
  </si>
  <si>
    <t>Опыт реализации сопоставимых проектов</t>
  </si>
  <si>
    <t>4.</t>
  </si>
  <si>
    <t>Технология производства</t>
  </si>
  <si>
    <t>Показатели</t>
  </si>
  <si>
    <t>Комментарии</t>
  </si>
  <si>
    <t>длительность технологического цикла</t>
  </si>
  <si>
    <t>годовая проектная мощность производства</t>
  </si>
  <si>
    <t>обеспеченность лиценцизиями/допусками
/разрещениями</t>
  </si>
  <si>
    <t>обеспеченность ресурсами (электро/теплоэнергия, водоснабжение)</t>
  </si>
  <si>
    <t>обеспеченность трудовыми ресурсами</t>
  </si>
  <si>
    <t>5.</t>
  </si>
  <si>
    <t>Бюджет Проекта</t>
  </si>
  <si>
    <t>Наименование затрат
( в т.ч. приобретаемое имущества, кол-во и т.п.),  &lt;тыс.руб. &gt;</t>
  </si>
  <si>
    <t>Всего по ПРОЕКТУ</t>
  </si>
  <si>
    <t>Фактически выполнено работ на текущую дату</t>
  </si>
  <si>
    <t>сумма</t>
  </si>
  <si>
    <t>доля</t>
  </si>
  <si>
    <t>в т.ч. АО МСП Банк</t>
  </si>
  <si>
    <t>в т.ч. Клиент</t>
  </si>
  <si>
    <t>сумма всего</t>
  </si>
  <si>
    <t>профинанси
ровано</t>
  </si>
  <si>
    <t>требуемое
 фин-е (план)</t>
  </si>
  <si>
    <t>профинансировано</t>
  </si>
  <si>
    <t>требуемое 
фин-е (план)</t>
  </si>
  <si>
    <t>на сумму</t>
  </si>
  <si>
    <t>% от стоимости</t>
  </si>
  <si>
    <t>ИТОГО</t>
  </si>
  <si>
    <t>Всего по проекту, в % от общей суммы</t>
  </si>
  <si>
    <t>х</t>
  </si>
  <si>
    <t>6.</t>
  </si>
  <si>
    <t>Анализ договоров купли-продажи (контракта), поставки, подряда и пр. для реализации инвестиционной стадии ПРОЕКТА</t>
  </si>
  <si>
    <t>Наименование поставщика/подрядчика</t>
  </si>
  <si>
    <t>Предмет договора</t>
  </si>
  <si>
    <t>Номер
договора</t>
  </si>
  <si>
    <t>Дата
договора</t>
  </si>
  <si>
    <t>Сумма по договору, тыс.руб</t>
  </si>
  <si>
    <t>Условия оплаты</t>
  </si>
  <si>
    <t>Факт уплаты аванса</t>
  </si>
  <si>
    <t>Условия поставки</t>
  </si>
  <si>
    <t>График поставки</t>
  </si>
  <si>
    <t xml:space="preserve">Гарантийные условия </t>
  </si>
  <si>
    <t>Информация о поставщике/ подрядчике (репутация/ связанность и пр.)</t>
  </si>
  <si>
    <t>Характеристика  
имущ-ва</t>
  </si>
  <si>
    <t>Обеспеченность бюджета ПРОЕКТА договорной базой, в %</t>
  </si>
  <si>
    <t>7.</t>
  </si>
  <si>
    <t>Рынок сбыта / обеспечения сырья / материалов</t>
  </si>
  <si>
    <t>Тенденции изменения рынка, ожидаемый будущий объем рынка сбыта</t>
  </si>
  <si>
    <t xml:space="preserve">Основные конкуренты 
</t>
  </si>
  <si>
    <t>Конкурентные преимущества</t>
  </si>
  <si>
    <t>Конкурентные недостатки</t>
  </si>
  <si>
    <t>Доля конкурента на рынке</t>
  </si>
  <si>
    <t>Адрес конкурента</t>
  </si>
  <si>
    <t>Удаленность от конкурента</t>
  </si>
  <si>
    <t>Статус конкуренциии</t>
  </si>
  <si>
    <t>Российском</t>
  </si>
  <si>
    <t>Региональном</t>
  </si>
  <si>
    <t>Сезонность рынка сбыта</t>
  </si>
  <si>
    <t>Комментарии к сезонности:</t>
  </si>
  <si>
    <t>Вид продукции</t>
  </si>
  <si>
    <t>Доля в общем объеме  выручки</t>
  </si>
  <si>
    <t>Условия оплаты (аванс, по факту, бартер)</t>
  </si>
  <si>
    <t>Наличие опыта работы</t>
  </si>
  <si>
    <t>Наличие договора/ письма о намерении</t>
  </si>
  <si>
    <t>Подтвержденный объем сбыта</t>
  </si>
  <si>
    <t>Подтвержденная цена сбыта</t>
  </si>
  <si>
    <t>Прочие</t>
  </si>
  <si>
    <t>Итого выручка:</t>
  </si>
  <si>
    <t>Основные планируемые поставщики</t>
  </si>
  <si>
    <t>Наименование сырья/материалов</t>
  </si>
  <si>
    <t>Объем затрат (план), тыс.руб.</t>
  </si>
  <si>
    <t>Доля в общем объеме  затрат</t>
  </si>
  <si>
    <t>Подтвержденный объем закупки</t>
  </si>
  <si>
    <t>Подтвержденная цена закупки</t>
  </si>
  <si>
    <t>Итого затрат на сырье и материалы:</t>
  </si>
  <si>
    <t>Земляника садовая, сорт</t>
  </si>
  <si>
    <t>Земельные участки в работе, га</t>
  </si>
  <si>
    <t>Проект по выращианию земляники садовой в открытом грунте по интенсивной технологии</t>
  </si>
  <si>
    <t>Выращивание земляники саовой</t>
  </si>
  <si>
    <t>кг в год</t>
  </si>
  <si>
    <t>Восполнение дефицита высококачестенной ягоды отечественного производства</t>
  </si>
  <si>
    <t>га</t>
  </si>
  <si>
    <t>Провторение цикла</t>
  </si>
  <si>
    <t>2-3 года</t>
  </si>
  <si>
    <t>сертификат</t>
  </si>
  <si>
    <t>Непредвиденные текущие расходы</t>
  </si>
  <si>
    <t>Непредвиденные инвест. затраты, всего</t>
  </si>
  <si>
    <t>Неободимо проестри предварительный анализ почвы</t>
  </si>
  <si>
    <t>в т.ч. иные источники (грант)</t>
  </si>
  <si>
    <r>
      <rPr>
        <b/>
        <sz val="10"/>
        <rFont val="Calibri"/>
        <family val="2"/>
        <charset val="204"/>
      </rPr>
      <t xml:space="preserve">Эксперты Ягодного союза отмечают, что спрос на ягодную продукцию растет, при этом рынок наполнен импортной продукцией. </t>
    </r>
    <r>
      <rPr>
        <sz val="10"/>
        <rFont val="Calibri"/>
        <family val="2"/>
        <charset val="204"/>
      </rPr>
      <t xml:space="preserve">
Растущий интерес к здоровому образу жизни, а, следовательно, к правильному питанию способствует росту потребления ягод, которые содержат в своем составе большое количество эссенциальных нутриентов, необходимых человеческому организму. Рост площадей среди фермерских хозяйств в последнее время связан с появлением новых технологий производства продукции, продуктивного посадочного материала, что значительно повышает экономическую целесообразность промышленного ягодоводства. При этом, в целом, российский рынок ягод в последние годы характеризуется относительно стабильными размерами общих площадей ягодников. Так, на протяжении последних 14-ти лет (2006-2019 гг.) площади ягодных насаждений в РФ варьировали в пределах от 100,2 до 134,6 тыс. га. Учитывая, что основные площади ягодников в стране сосредоточены в хозяйствах населения, можно сделать вывод о том, что основной объем сбора ягод либо нетоварный (для собственного потребления), либо мелкотоварный, так как на промышленный сектор садоводства (сельхозорганизации и фермерские хозяйства) в последние годы приходится менее 15 % площадей.
Ягодный дефицит — так можно охарактеризовать состояние российского рынка свежих ягод - Делают вывод аналитики "Интерагро", разработчика и интегратора комплексных проектов для АПК Российской Федерации
Приверженцев здорового и экологически чистого питания с каждым годом становится все больше. Если раньше большинство россиян выбирало в качестве перекуса фаст-фуд, то в последние годы на смену ему пришли овощи, фрукты и ягоды. Медицинские нормы потребления ягод на одного человека составляет 7 килограммов в год. Но пока даже с учетом импорта, россияне съедают только 69-76% от нормы (4,8-5,3 кг. на человека в год). Более того, импорт не покрывает имеющийся дефицит — в 2019 году он составил 58 тыс. тонн при дефиците в 312 тыс. тонн. Рост производства ягод также не позволяет удовлетворить медицинские нормы. Так, в 2018-2019 годах потребление составило 5,2-5,3 кг на человека в год, а в 2020 году, по оценкам «Интерагро», составит 5,4 кг. на человека. Таким образом, самообеспеченность ягодами может подняться с 69% (4,8 кг/чел.) в 2019 году до 70% (4,9 из требуемых 7 кг. /чел.) в 2020 году. Структура производства и импорта по типам ягод существенно различается. Так, в России в основном собирают смородину (33%). На долю клубники приходится 20%, тогда как в импорте она занимает первое место и составляет 76%. Малины в России собирается 14%, а импортируется 6%. Голубика в России только набирает обороты, на ее долю приходится пока только 0,3%, тогда как в импорте она составляет 8%. Н</t>
    </r>
    <r>
      <rPr>
        <b/>
        <sz val="10"/>
        <rFont val="Calibri"/>
        <family val="2"/>
        <charset val="204"/>
      </rPr>
      <t>аибольший объем ягод, импортируемых в Россию, составляет клубника (76%)</t>
    </r>
    <r>
      <rPr>
        <sz val="10"/>
        <rFont val="Calibri"/>
        <family val="2"/>
        <charset val="204"/>
      </rPr>
      <t>. Далее идут клюква и голубика (8%), малина и ежевика (6%), смородина (6%), черника (1%). На долю других ягод приходится около 3% поставок.</t>
    </r>
  </si>
  <si>
    <t>В настоящее время товарный рынок свежих ягод в целом, и земляники садовой, в частности, в России находится только на начальной стадии развития. По расчетам Консалтинговой компании «Технологии Роста», совокупный объем потребления свежей земляники садовой только москвичами и жителями Подмосковья по итогам 2018 года достиг 37 тысяч тонн, включая локальное товарное и личное производство, поступающий в регион зарубежный импорт и традиционные сезонные межрегиональные поставки с юга России. Недостаточность и нестабильность внутреннего производства позволяет иностранным поставщикам наращивать экспорт плодово-ягодной продукции, что во многом формирует зависимость страны от внешних поставок.</t>
  </si>
  <si>
    <t>есть</t>
  </si>
  <si>
    <t>при выращивании ремонтантных сортов земляники садовой сезоном свежей ягодя яляется период с июня по сентябрь, далее в течение года реализуется переработанная ягода. При выращивании сезонных сортов - сбор урожая свежей ягоды длится 1-2 месяца, в остальной период возможна реализация переработанной ягодной продукции</t>
  </si>
  <si>
    <t xml:space="preserve">Основные планируемые покупатели продукции (рынок сбыта) </t>
  </si>
  <si>
    <t>Финансовая модель инвестиционного проекта</t>
  </si>
  <si>
    <t>6 год</t>
  </si>
  <si>
    <t>7 год</t>
  </si>
  <si>
    <t>8 год</t>
  </si>
  <si>
    <t>9 год</t>
  </si>
  <si>
    <t>10 год</t>
  </si>
  <si>
    <t>I.</t>
  </si>
  <si>
    <t>График реализации Проекта</t>
  </si>
  <si>
    <t>Уже осуществленные вложения</t>
  </si>
  <si>
    <t>тыс.руб</t>
  </si>
  <si>
    <t>№</t>
  </si>
  <si>
    <t>Источники финасирования проекта</t>
  </si>
  <si>
    <t>Собственные средства Клиента</t>
  </si>
  <si>
    <t>Кредиты АО МСП Банк</t>
  </si>
  <si>
    <t>Иные источники, в т.ч.</t>
  </si>
  <si>
    <t>Кредиты сторонних банков</t>
  </si>
  <si>
    <t>Доход от продажи активов</t>
  </si>
  <si>
    <t xml:space="preserve">Затраты по проекту </t>
  </si>
  <si>
    <t>ИТОГО получено финансирования</t>
  </si>
  <si>
    <t>ИТОГО оплачено затрат</t>
  </si>
  <si>
    <r>
      <t>Разница между размером вложенных денежных средств в проект и размером оплаченных затрат</t>
    </r>
    <r>
      <rPr>
        <b/>
        <sz val="11"/>
        <color indexed="60"/>
        <rFont val="Calibri"/>
        <family val="2"/>
        <charset val="204"/>
      </rPr>
      <t xml:space="preserve"> (не может быть отрицательной)</t>
    </r>
  </si>
  <si>
    <t>II.</t>
  </si>
  <si>
    <t>Прогнозные показатели Проекта (в натуральном выражении)</t>
  </si>
  <si>
    <t>Показатель</t>
  </si>
  <si>
    <t>ед.изм</t>
  </si>
  <si>
    <t>Объем производства, в  т.ч.</t>
  </si>
  <si>
    <t>кг/год</t>
  </si>
  <si>
    <t>кг</t>
  </si>
  <si>
    <t>Численность персонала, в т.ч.</t>
  </si>
  <si>
    <t>шт</t>
  </si>
  <si>
    <t xml:space="preserve">III. </t>
  </si>
  <si>
    <t>Прогнозный денежный поток по Проекту (в тыс. руб.)</t>
  </si>
  <si>
    <t>Выручка от реализации/работ/услуг (+)</t>
  </si>
  <si>
    <t>Производственные расходы  (указывается со знаком "-")</t>
  </si>
  <si>
    <t>Коммерческие расходы  (затраты, связанные с продажей товаров/услуг)   (указывается со знаком "-")</t>
  </si>
  <si>
    <t>Управленческие расходы  (указывается со знаком "-")</t>
  </si>
  <si>
    <t>Проценты к уплате по кредитному портфелю, оформленному для реализации проекта  (указывается со знаком "-")</t>
  </si>
  <si>
    <t>Проценты по кредитам АО МСП Банк</t>
  </si>
  <si>
    <t>Проценты по кредитам АО МСП Банк (пополнение оборотных средств)</t>
  </si>
  <si>
    <t>Проценты по кредитам других Банков</t>
  </si>
  <si>
    <t>Налог на прибыль (указывается со знаком "-")</t>
  </si>
  <si>
    <t>Итого, денежный поток от операционной деятельности (CFO)</t>
  </si>
  <si>
    <t>Суммарный денежный поток от операционной деятельности (CFO) за период</t>
  </si>
  <si>
    <t>Разница между осуществленным вложениями в проект  и полученными доходами</t>
  </si>
  <si>
    <t>Гашение основного долга по кредитному портфелю, оформленному для реализации проекта  (указывается со знаком "-")</t>
  </si>
  <si>
    <t xml:space="preserve">Основной долг по кредитам АО МСП Банк </t>
  </si>
  <si>
    <t>Основной долг по кредитам сторонних Банков</t>
  </si>
  <si>
    <t>Основной долг по частным займам</t>
  </si>
  <si>
    <t>Окупаемость проекта, мес.</t>
  </si>
  <si>
    <t xml:space="preserve">Иные источники, реинвестирование прибыли (указать) </t>
  </si>
  <si>
    <t>Объем выручки (план), тыс.руб. за 1 -2 года реализации</t>
  </si>
  <si>
    <t>Грантовая поддержка/Субсидии</t>
  </si>
  <si>
    <t>АО "Корпорация МСП" оказывает поддержку в сфере расширения рынков сбыта производителям сельскохозяйственной продукции:</t>
  </si>
  <si>
    <r>
      <t>Сотрудничество с торговыми сетями:</t>
    </r>
    <r>
      <rPr>
        <sz val="14"/>
        <color rgb="FF000000"/>
        <rFont val="Calibri"/>
        <family val="2"/>
        <charset val="204"/>
      </rPr>
      <t xml:space="preserve"> </t>
    </r>
  </si>
  <si>
    <t>ссылка:</t>
  </si>
  <si>
    <t>Смотрите здесь</t>
  </si>
  <si>
    <r>
      <t>-</t>
    </r>
    <r>
      <rPr>
        <sz val="14"/>
        <color rgb="FF000000"/>
        <rFont val="Calibri"/>
        <family val="2"/>
        <charset val="204"/>
      </rPr>
      <t xml:space="preserve">информация как стать поставщиком торговой сети </t>
    </r>
  </si>
  <si>
    <r>
      <t>-</t>
    </r>
    <r>
      <rPr>
        <sz val="14"/>
        <color rgb="FF000000"/>
        <rFont val="Calibri"/>
        <family val="2"/>
        <charset val="204"/>
      </rPr>
      <t xml:space="preserve">Заполните универсальную форму для направления коммерческого предложения в сеть </t>
    </r>
  </si>
  <si>
    <t>Магазины Центросоюза</t>
  </si>
  <si>
    <t>(Ссылка действительна при регистрации на портале "Бизнес-навигатора)</t>
  </si>
  <si>
    <r>
      <t>Ярмарки</t>
    </r>
    <r>
      <rPr>
        <sz val="14"/>
        <color rgb="FF000000"/>
        <rFont val="Calibri"/>
        <family val="2"/>
        <charset val="204"/>
      </rPr>
      <t xml:space="preserve"> – более ярмарочных мероприятий с контактами по всей территории России, выставляй свою продукцию на постоянно действующих ярмарках.</t>
    </r>
  </si>
  <si>
    <t>Ярмарки</t>
  </si>
  <si>
    <t>(Ссылка действительна при регистрации на портале "Бизнес-навигатора«)</t>
  </si>
  <si>
    <r>
      <t xml:space="preserve">Для открытия собственного магазина </t>
    </r>
    <r>
      <rPr>
        <sz val="14"/>
        <color rgb="FF000000"/>
        <rFont val="Calibri"/>
        <family val="2"/>
        <charset val="204"/>
      </rPr>
      <t>(сети магазинов) вы можете воспользоваться услугой подбора недвижимости через "Бизнес Навигатор«. Подбери свое помещение из множества возможных по всей территории России</t>
    </r>
  </si>
  <si>
    <t>Недвижимость</t>
  </si>
  <si>
    <r>
      <t>Магазины Центросоюза</t>
    </r>
    <r>
      <rPr>
        <sz val="14"/>
        <color rgb="FF000000"/>
        <rFont val="Calibri"/>
        <family val="2"/>
        <charset val="204"/>
      </rPr>
      <t xml:space="preserve"> – более 3500 магазинов с контактами по всей территории России, выбери свой, для поставки продукции.</t>
    </r>
  </si>
  <si>
    <t>Во вкладке Конструктор выбирается сорт земляники садовой. В следующей строке отразится норма высадки на один гектар и урожайность по годам с единицы посадочного материала.</t>
  </si>
  <si>
    <t>Во вкладке Конструктор указывается площадь земельного участка, используемого под посадку, который, в зависимости от технологии и сорта ягоды будет запщен под пар через 3-4 года.</t>
  </si>
  <si>
    <t>Во вкладке Конструктор  указывается цена с доставкой (цена зависит от региона и поставщика). Цена и объем могут меняться в большую и меньшую сторону. В случае отсутсвия потребности в том или ином оборуовнии/спецтехники в ячейке ставится ноль. В разделе непредвиденные расходы можно учесть дополнительные инвестиционные расходы.</t>
  </si>
  <si>
    <t>Во вкладке Конструктор указываются текущие затраты, согласно технологии выращивания ягод.</t>
  </si>
  <si>
    <t>Во вкладке Штат указыаются данные по затратам на фонд оплаты труда работникам.</t>
  </si>
  <si>
    <t>Во вкладке Штат вводятся данные количеству работников в штате и окладная часть их заработной платы. Налоги считаются автоматически и общая сумма, как фонд оплаты труда переносится так же автоматически в лист конструктора.</t>
  </si>
  <si>
    <t>Во вкладке Конструктор указывается средняя прогнозная цена реализации ягод исходя из качества и планируемых объемов поставки.</t>
  </si>
  <si>
    <t>Во вкладке Конструктор указывается доля грантовой поддержки от инвестиционных затрат, она не может быть более 90%. При получении "Агростартап" грант "Агропрогрсс"не может быть оформлен. В случае отсутствия грантовой поддержки ставится 0.</t>
  </si>
  <si>
    <t>Во вкладке Конструктор указывается доля грантовой поддержки от инвестиционных затрат, она не может быть более 25%. При получении "Агропрогресс" грант "Агростартап"не может быть оформлен. В случае отсутствия грантовой поддержки ставится 0.</t>
  </si>
  <si>
    <t>Во вкладке Конструктор, в случае отсутсвия собственных средств на приобретение основных фондов, необходимо ввести долю от инвестиционных затрат, она будет соотетствовать сумме оформляемого инвестиционного кредита.</t>
  </si>
  <si>
    <t xml:space="preserve">Во вкладке Конструктор, в случае отсутсвия собственных средств на формирование оборотного капитала необходимо ввести долю от суммы текущих затрат, она будет соответствовать сумме оформляемого кредита. </t>
  </si>
  <si>
    <t>2.1.</t>
  </si>
  <si>
    <t>2.2.</t>
  </si>
  <si>
    <t>2.3.</t>
  </si>
  <si>
    <t>Дополнительная поддержка - субсидии в рамках  Программы "Развитие мелиоративного комплекса России" и мероприятий в области мелиорации земель сескохозяйственного назначения в рамках Федерального проекта "Экспорт продукци агропромышленного комплекса"</t>
  </si>
  <si>
    <t>Осуществляется возмещение из бюджета субъекта Российской Федерации, расходное обязательство по осуществлению которого софинансируется из федерального бюджета, не более 70 процентов фактически осуществленных сельскохозяйственными товаропроизводителями расходов по мероприятиям, указанным в подпунктах "а" и "б" пункта 2 настоящих Правил, не более 90 процентов по мероприятиям, указанным в подпунктах "в" - "д" пункта 2 настоящих Правил, а также не более 90 процентов фактически осуществленных сельскохозяйственными товаропроизводителями расходов в субъектах Российской Федерации, входящих в состав Дальневосточного федерального округа, в Республике Тыва, Республике Крым и г. Севастополе по мероприятиям, указанным в пунктах 2 и 3 настоящих Правил;</t>
  </si>
  <si>
    <t>График погашения процентов краткосрочного кредита</t>
  </si>
  <si>
    <t>Грантовая поддержка Агростартап, (Сумма Гранта)</t>
  </si>
  <si>
    <t>Кредит на пополнение оборотных средств в рамках постановления Правительства от 29.12.16 №1528 до 1 года по ставке от 1 до 5% годовых (рекомендовно до 50% от стоимости текущих затрат)</t>
  </si>
  <si>
    <t>Кредит на инвестиционные цели в рамках Постановления Правительства от 30.12.18 №1764 120 мес. по ставке 7,25% годовых (При использовании гранта Агропрогресс значение устанавливается до 70%, при Агростартапе до 100%)</t>
  </si>
  <si>
    <t xml:space="preserve">Кредит на пополнение оборотных средств до 1 года (постановление Правительства Российской Федерации от 29.12.16 № 1528) по ставке от 1% до 5% годовых </t>
  </si>
  <si>
    <t>Кредит на инвестиционные цели до 10 лет (постановление Правительства Российской Федерации от 30.12.18 № 1764) по ставке 7,25% годовых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</si>
</sst>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.00\ &quot;₽&quot;"/>
    <numFmt numFmtId="165" formatCode="_-* #,##0\ &quot;₽&quot;_-;\-* #,##0\ &quot;₽&quot;_-;_-* &quot;-&quot;??\ &quot;₽&quot;_-;_-@_-"/>
    <numFmt numFmtId="166" formatCode="_-* #,##0.00\ [$₽-419]_-;\-* #,##0.00\ [$₽-419]_-;_-* &quot;-&quot;??\ [$₽-419]_-;_-@_-"/>
    <numFmt numFmtId="167" formatCode="#,##0\ &quot;₽&quot;"/>
    <numFmt numFmtId="168" formatCode="#,##0.00_ ;\-#,##0.00\ "/>
    <numFmt numFmtId="169" formatCode="#,##0_ ;\-#,##0\ "/>
    <numFmt numFmtId="170" formatCode="General_)"/>
    <numFmt numFmtId="171" formatCode="#,##0_ ;[Red]\-#,##0\ "/>
  </numFmts>
  <fonts count="8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indexed="33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16"/>
      <name val="Arial"/>
      <family val="2"/>
      <charset val="204"/>
    </font>
    <font>
      <sz val="12"/>
      <name val="Calibri"/>
      <family val="2"/>
      <charset val="204"/>
    </font>
    <font>
      <sz val="18"/>
      <color theme="3" tint="0.39997558519241921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5"/>
      <color rgb="FF0070C0"/>
      <name val="Arial"/>
      <family val="2"/>
      <charset val="204"/>
    </font>
    <font>
      <b/>
      <sz val="18"/>
      <color rgb="FF0070C0"/>
      <name val="Calibri"/>
      <family val="2"/>
      <charset val="204"/>
    </font>
    <font>
      <b/>
      <sz val="20"/>
      <color rgb="FF0070C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Arial"/>
      <family val="2"/>
      <charset val="204"/>
    </font>
    <font>
      <sz val="14"/>
      <color theme="6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6" tint="-0.499984740745262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sz val="8"/>
      <color indexed="9"/>
      <name val="Calibri"/>
      <family val="2"/>
      <charset val="204"/>
    </font>
    <font>
      <b/>
      <sz val="14"/>
      <color rgb="FF002060"/>
      <name val="Calibri"/>
      <family val="2"/>
      <charset val="204"/>
      <scheme val="minor"/>
    </font>
    <font>
      <i/>
      <sz val="8"/>
      <color rgb="FF0000FF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7"/>
      <name val="Calibri"/>
      <family val="2"/>
      <charset val="204"/>
    </font>
    <font>
      <sz val="11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8"/>
      <color indexed="3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u/>
      <sz val="14"/>
      <color theme="10"/>
      <name val="Arial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FF7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6" tint="-0.24994659260841701"/>
      </bottom>
      <diagonal/>
    </border>
    <border>
      <left style="medium">
        <color theme="0"/>
      </left>
      <right/>
      <top style="medium">
        <color theme="0"/>
      </top>
      <bottom style="medium">
        <color theme="6" tint="-0.2499465926084170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theme="6" tint="-0.499984740745262"/>
      </right>
      <top style="dotted">
        <color indexed="64"/>
      </top>
      <bottom style="dotted">
        <color indexed="64"/>
      </bottom>
      <diagonal/>
    </border>
    <border>
      <left style="thin">
        <color theme="6" tint="-0.499984740745262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theme="6" tint="-0.24994659260841701"/>
      </bottom>
      <diagonal/>
    </border>
    <border>
      <left style="thin">
        <color indexed="64"/>
      </left>
      <right/>
      <top style="medium">
        <color theme="6" tint="-0.24994659260841701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dashed">
        <color theme="6" tint="-0.499984740745262"/>
      </bottom>
      <diagonal/>
    </border>
    <border>
      <left/>
      <right/>
      <top style="medium">
        <color theme="6" tint="-0.499984740745262"/>
      </top>
      <bottom style="dashed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dashed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 style="thin">
        <color theme="6" tint="-0.499984740745262"/>
      </left>
      <right/>
      <top style="dashed">
        <color theme="6" tint="-0.499984740745262"/>
      </top>
      <bottom style="dashed">
        <color theme="6" tint="-0.499984740745262"/>
      </bottom>
      <diagonal/>
    </border>
    <border>
      <left/>
      <right/>
      <top style="dashed">
        <color theme="6" tint="-0.499984740745262"/>
      </top>
      <bottom style="dashed">
        <color theme="6" tint="-0.499984740745262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/>
      <top style="dashed">
        <color theme="6" tint="-0.499984740745262"/>
      </top>
      <bottom style="thin">
        <color indexed="64"/>
      </bottom>
      <diagonal/>
    </border>
    <border>
      <left/>
      <right/>
      <top style="dashed">
        <color theme="6" tint="-0.499984740745262"/>
      </top>
      <bottom style="thin">
        <color indexed="64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6" tint="-0.24994659260841701"/>
      </bottom>
      <diagonal/>
    </border>
    <border>
      <left style="medium">
        <color theme="0"/>
      </left>
      <right/>
      <top/>
      <bottom style="medium">
        <color theme="6" tint="-0.24994659260841701"/>
      </bottom>
      <diagonal/>
    </border>
    <border>
      <left style="thin">
        <color theme="6" tint="-0.499984740745262"/>
      </left>
      <right/>
      <top style="medium">
        <color theme="6" tint="-0.24994659260841701"/>
      </top>
      <bottom/>
      <diagonal/>
    </border>
    <border>
      <left/>
      <right style="thin">
        <color theme="6" tint="-0.499984740745262"/>
      </right>
      <top style="medium">
        <color theme="6" tint="-0.24994659260841701"/>
      </top>
      <bottom/>
      <diagonal/>
    </border>
    <border>
      <left style="thin">
        <color theme="6" tint="-0.499984740745262"/>
      </left>
      <right/>
      <top style="medium">
        <color theme="6" tint="-0.24994659260841701"/>
      </top>
      <bottom style="thin">
        <color theme="6" tint="-0.499984740745262"/>
      </bottom>
      <diagonal/>
    </border>
    <border>
      <left/>
      <right/>
      <top style="medium">
        <color theme="6" tint="-0.24994659260841701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24994659260841701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ashed">
        <color theme="6" tint="-0.499984740745262"/>
      </bottom>
      <diagonal/>
    </border>
    <border>
      <left/>
      <right/>
      <top style="dotted">
        <color theme="6" tint="-0.499984740745262"/>
      </top>
      <bottom style="dash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ashed">
        <color theme="6" tint="-0.499984740745262"/>
      </bottom>
      <diagonal/>
    </border>
    <border>
      <left style="thin">
        <color theme="6" tint="-0.499984740745262"/>
      </left>
      <right/>
      <top/>
      <bottom style="dashed">
        <color theme="6" tint="-0.499984740745262"/>
      </bottom>
      <diagonal/>
    </border>
    <border>
      <left/>
      <right style="thin">
        <color theme="6" tint="-0.499984740745262"/>
      </right>
      <top/>
      <bottom style="dashed">
        <color theme="6" tint="-0.499984740745262"/>
      </bottom>
      <diagonal/>
    </border>
    <border>
      <left style="thin">
        <color theme="6" tint="-0.499984740745262"/>
      </left>
      <right/>
      <top style="dashed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24994659260841701"/>
      </top>
      <bottom/>
      <diagonal/>
    </border>
    <border>
      <left style="thin">
        <color indexed="64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thin">
        <color indexed="64"/>
      </right>
      <top style="medium">
        <color theme="6" tint="-0.24994659260841701"/>
      </top>
      <bottom/>
      <diagonal/>
    </border>
    <border>
      <left/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dotted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indexed="64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/>
      <right style="thin">
        <color indexed="64"/>
      </right>
      <top style="dashed">
        <color theme="6" tint="-0.499984740745262"/>
      </top>
      <bottom style="dashed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6" tint="-0.499984740745262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rgb="FF4F6228"/>
      </bottom>
      <diagonal/>
    </border>
    <border>
      <left style="thin">
        <color indexed="64"/>
      </left>
      <right style="thin">
        <color theme="6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5" fillId="0" borderId="0" applyNumberForma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170" fontId="63" fillId="0" borderId="0">
      <alignment horizontal="left"/>
    </xf>
    <xf numFmtId="9" fontId="65" fillId="0" borderId="0" applyFont="0" applyFill="0" applyBorder="0" applyAlignment="0" applyProtection="0"/>
    <xf numFmtId="0" fontId="3" fillId="0" borderId="0"/>
    <xf numFmtId="0" fontId="72" fillId="0" borderId="128" applyNumberFormat="0">
      <alignment horizontal="righ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630">
    <xf numFmtId="0" fontId="0" fillId="0" borderId="0" xfId="0"/>
    <xf numFmtId="0" fontId="7" fillId="0" borderId="1" xfId="0" applyFont="1" applyBorder="1"/>
    <xf numFmtId="0" fontId="7" fillId="0" borderId="1" xfId="0" applyFont="1" applyFill="1" applyBorder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9" fontId="8" fillId="3" borderId="1" xfId="0" applyNumberFormat="1" applyFont="1" applyFill="1" applyBorder="1" applyAlignment="1">
      <alignment horizontal="center" wrapText="1"/>
    </xf>
    <xf numFmtId="0" fontId="0" fillId="0" borderId="0" xfId="0" applyProtection="1"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3" fillId="2" borderId="7" xfId="0" applyFont="1" applyFill="1" applyBorder="1" applyAlignment="1" applyProtection="1">
      <alignment vertical="center" wrapText="1"/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4" fontId="12" fillId="0" borderId="9" xfId="0" applyNumberFormat="1" applyFont="1" applyFill="1" applyBorder="1" applyAlignment="1" applyProtection="1">
      <protection hidden="1"/>
    </xf>
    <xf numFmtId="4" fontId="14" fillId="0" borderId="12" xfId="0" applyNumberFormat="1" applyFont="1" applyFill="1" applyBorder="1" applyAlignment="1" applyProtection="1">
      <protection hidden="1"/>
    </xf>
    <xf numFmtId="0" fontId="12" fillId="3" borderId="1" xfId="0" applyFont="1" applyFill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hidden="1"/>
    </xf>
    <xf numFmtId="4" fontId="14" fillId="0" borderId="9" xfId="0" applyNumberFormat="1" applyFont="1" applyFill="1" applyBorder="1" applyAlignment="1" applyProtection="1">
      <protection hidden="1"/>
    </xf>
    <xf numFmtId="4" fontId="0" fillId="0" borderId="11" xfId="0" applyNumberFormat="1" applyBorder="1" applyProtection="1">
      <protection hidden="1"/>
    </xf>
    <xf numFmtId="164" fontId="16" fillId="5" borderId="14" xfId="0" applyNumberFormat="1" applyFont="1" applyFill="1" applyBorder="1" applyAlignment="1" applyProtection="1">
      <alignment horizontal="center" vertical="center" wrapText="1"/>
      <protection hidden="1"/>
    </xf>
    <xf numFmtId="10" fontId="18" fillId="4" borderId="1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0" fontId="16" fillId="5" borderId="2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Protection="1">
      <protection hidden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protection hidden="1"/>
    </xf>
    <xf numFmtId="1" fontId="12" fillId="0" borderId="0" xfId="0" applyNumberFormat="1" applyFont="1" applyProtection="1">
      <protection hidden="1"/>
    </xf>
    <xf numFmtId="164" fontId="12" fillId="0" borderId="0" xfId="0" applyNumberFormat="1" applyFont="1" applyProtection="1">
      <protection hidden="1"/>
    </xf>
    <xf numFmtId="167" fontId="16" fillId="5" borderId="1" xfId="0" applyNumberFormat="1" applyFont="1" applyFill="1" applyBorder="1" applyAlignment="1" applyProtection="1">
      <alignment vertical="center" wrapText="1"/>
      <protection hidden="1"/>
    </xf>
    <xf numFmtId="167" fontId="0" fillId="0" borderId="0" xfId="0" applyNumberFormat="1" applyProtection="1">
      <protection hidden="1"/>
    </xf>
    <xf numFmtId="0" fontId="23" fillId="2" borderId="5" xfId="0" applyFont="1" applyFill="1" applyBorder="1" applyAlignment="1" applyProtection="1">
      <alignment horizontal="center" vertical="center" wrapText="1"/>
      <protection hidden="1"/>
    </xf>
    <xf numFmtId="0" fontId="23" fillId="2" borderId="7" xfId="0" applyFont="1" applyFill="1" applyBorder="1" applyAlignment="1" applyProtection="1">
      <alignment horizontal="center" vertical="center" wrapText="1"/>
      <protection hidden="1"/>
    </xf>
    <xf numFmtId="167" fontId="0" fillId="0" borderId="8" xfId="0" applyNumberFormat="1" applyBorder="1" applyProtection="1">
      <protection hidden="1"/>
    </xf>
    <xf numFmtId="167" fontId="14" fillId="0" borderId="1" xfId="0" applyNumberFormat="1" applyFont="1" applyBorder="1" applyProtection="1">
      <protection hidden="1"/>
    </xf>
    <xf numFmtId="167" fontId="0" fillId="0" borderId="2" xfId="0" applyNumberFormat="1" applyBorder="1" applyProtection="1">
      <protection hidden="1"/>
    </xf>
    <xf numFmtId="10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9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167" fontId="0" fillId="0" borderId="11" xfId="0" applyNumberFormat="1" applyBorder="1" applyProtection="1">
      <protection hidden="1"/>
    </xf>
    <xf numFmtId="167" fontId="0" fillId="0" borderId="12" xfId="0" applyNumberFormat="1" applyBorder="1" applyProtection="1">
      <protection hidden="1"/>
    </xf>
    <xf numFmtId="0" fontId="25" fillId="0" borderId="0" xfId="1" quotePrefix="1" applyAlignment="1" applyProtection="1">
      <alignment wrapText="1"/>
      <protection hidden="1"/>
    </xf>
    <xf numFmtId="0" fontId="14" fillId="0" borderId="22" xfId="0" applyFont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29" xfId="0" applyFont="1" applyBorder="1" applyAlignment="1" applyProtection="1">
      <alignment wrapText="1"/>
      <protection hidden="1"/>
    </xf>
    <xf numFmtId="0" fontId="12" fillId="0" borderId="8" xfId="0" applyFont="1" applyBorder="1" applyAlignment="1" applyProtection="1">
      <alignment wrapText="1"/>
      <protection hidden="1"/>
    </xf>
    <xf numFmtId="0" fontId="25" fillId="0" borderId="30" xfId="1" applyBorder="1" applyAlignment="1" applyProtection="1">
      <alignment wrapText="1"/>
      <protection hidden="1"/>
    </xf>
    <xf numFmtId="0" fontId="25" fillId="0" borderId="1" xfId="1" applyBorder="1" applyAlignment="1" applyProtection="1">
      <alignment wrapText="1"/>
      <protection hidden="1"/>
    </xf>
    <xf numFmtId="0" fontId="12" fillId="0" borderId="9" xfId="0" applyFont="1" applyBorder="1" applyAlignment="1" applyProtection="1">
      <alignment wrapText="1"/>
      <protection hidden="1"/>
    </xf>
    <xf numFmtId="16" fontId="12" fillId="0" borderId="8" xfId="0" applyNumberFormat="1" applyFont="1" applyBorder="1" applyAlignment="1" applyProtection="1">
      <alignment wrapText="1"/>
      <protection hidden="1"/>
    </xf>
    <xf numFmtId="0" fontId="27" fillId="0" borderId="1" xfId="1" applyFont="1" applyBorder="1" applyAlignment="1" applyProtection="1">
      <alignment wrapText="1"/>
      <protection hidden="1"/>
    </xf>
    <xf numFmtId="0" fontId="12" fillId="0" borderId="32" xfId="0" applyFont="1" applyBorder="1" applyAlignment="1" applyProtection="1">
      <alignment wrapText="1"/>
      <protection hidden="1"/>
    </xf>
    <xf numFmtId="17" fontId="12" fillId="0" borderId="27" xfId="0" applyNumberFormat="1" applyFont="1" applyFill="1" applyBorder="1" applyAlignment="1" applyProtection="1">
      <alignment wrapText="1"/>
      <protection hidden="1"/>
    </xf>
    <xf numFmtId="0" fontId="25" fillId="0" borderId="0" xfId="1" applyBorder="1" applyAlignment="1" applyProtection="1">
      <alignment wrapText="1"/>
      <protection hidden="1"/>
    </xf>
    <xf numFmtId="166" fontId="20" fillId="0" borderId="1" xfId="0" applyNumberFormat="1" applyFont="1" applyFill="1" applyBorder="1" applyAlignment="1" applyProtection="1">
      <alignment horizontal="center" vertical="center" wrapText="1" readingOrder="1"/>
      <protection hidden="1"/>
    </xf>
    <xf numFmtId="166" fontId="17" fillId="0" borderId="1" xfId="0" applyNumberFormat="1" applyFont="1" applyBorder="1" applyAlignment="1" applyProtection="1">
      <alignment horizontal="center" vertical="center" wrapText="1" readingOrder="1"/>
      <protection hidden="1"/>
    </xf>
    <xf numFmtId="166" fontId="20" fillId="0" borderId="1" xfId="0" applyNumberFormat="1" applyFont="1" applyBorder="1" applyAlignment="1" applyProtection="1">
      <alignment horizontal="center" vertical="center" wrapText="1" readingOrder="1"/>
      <protection hidden="1"/>
    </xf>
    <xf numFmtId="164" fontId="16" fillId="5" borderId="1" xfId="0" applyNumberFormat="1" applyFont="1" applyFill="1" applyBorder="1" applyAlignment="1" applyProtection="1">
      <alignment horizontal="right" wrapText="1"/>
      <protection hidden="1"/>
    </xf>
    <xf numFmtId="166" fontId="20" fillId="0" borderId="1" xfId="0" applyNumberFormat="1" applyFont="1" applyBorder="1" applyAlignment="1" applyProtection="1">
      <alignment horizontal="center" wrapText="1" readingOrder="1"/>
      <protection hidden="1"/>
    </xf>
    <xf numFmtId="164" fontId="21" fillId="5" borderId="1" xfId="0" applyNumberFormat="1" applyFont="1" applyFill="1" applyBorder="1" applyAlignment="1" applyProtection="1">
      <alignment horizontal="right" wrapText="1"/>
      <protection hidden="1"/>
    </xf>
    <xf numFmtId="8" fontId="16" fillId="0" borderId="1" xfId="0" applyNumberFormat="1" applyFont="1" applyFill="1" applyBorder="1" applyAlignment="1" applyProtection="1">
      <alignment horizontal="right" vertical="center" wrapText="1"/>
      <protection hidden="1"/>
    </xf>
    <xf numFmtId="8" fontId="28" fillId="0" borderId="1" xfId="0" applyNumberFormat="1" applyFont="1" applyFill="1" applyBorder="1" applyAlignment="1" applyProtection="1">
      <alignment horizontal="right" vertical="center" wrapText="1"/>
      <protection hidden="1"/>
    </xf>
    <xf numFmtId="8" fontId="12" fillId="0" borderId="0" xfId="0" applyNumberFormat="1" applyFont="1" applyProtection="1">
      <protection hidden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wrapText="1"/>
      <protection hidden="1"/>
    </xf>
    <xf numFmtId="0" fontId="7" fillId="0" borderId="37" xfId="0" applyFont="1" applyBorder="1" applyAlignment="1">
      <alignment horizontal="center" vertical="center" wrapText="1"/>
    </xf>
    <xf numFmtId="17" fontId="7" fillId="0" borderId="37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left" wrapText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protection hidden="1"/>
    </xf>
    <xf numFmtId="167" fontId="16" fillId="2" borderId="1" xfId="0" applyNumberFormat="1" applyFont="1" applyFill="1" applyBorder="1" applyAlignment="1" applyProtection="1">
      <alignment vertical="center" wrapText="1"/>
      <protection hidden="1"/>
    </xf>
    <xf numFmtId="166" fontId="20" fillId="2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16" fillId="2" borderId="0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" xfId="0" applyNumberFormat="1" applyFont="1" applyFill="1" applyBorder="1" applyAlignment="1" applyProtection="1">
      <alignment horizontal="right" vertical="center" wrapText="1"/>
      <protection hidden="1"/>
    </xf>
    <xf numFmtId="166" fontId="1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4" fillId="2" borderId="34" xfId="0" applyFont="1" applyFill="1" applyBorder="1" applyProtection="1">
      <protection hidden="1"/>
    </xf>
    <xf numFmtId="0" fontId="12" fillId="2" borderId="34" xfId="0" applyFont="1" applyFill="1" applyBorder="1" applyProtection="1">
      <protection hidden="1"/>
    </xf>
    <xf numFmtId="0" fontId="12" fillId="2" borderId="3" xfId="0" applyFont="1" applyFill="1" applyBorder="1" applyProtection="1">
      <protection hidden="1"/>
    </xf>
    <xf numFmtId="0" fontId="54" fillId="0" borderId="0" xfId="3" applyFont="1" applyFill="1" applyBorder="1" applyAlignment="1" applyProtection="1">
      <alignment horizontal="left"/>
      <protection hidden="1"/>
    </xf>
    <xf numFmtId="0" fontId="58" fillId="4" borderId="52" xfId="3" applyFont="1" applyFill="1" applyBorder="1" applyAlignment="1" applyProtection="1">
      <alignment horizontal="center" vertical="center" wrapText="1"/>
      <protection locked="0"/>
    </xf>
    <xf numFmtId="0" fontId="58" fillId="4" borderId="53" xfId="3" applyFont="1" applyFill="1" applyBorder="1" applyAlignment="1" applyProtection="1">
      <alignment vertical="center" wrapText="1"/>
      <protection locked="0"/>
    </xf>
    <xf numFmtId="14" fontId="59" fillId="4" borderId="52" xfId="2" applyNumberFormat="1" applyFont="1" applyFill="1" applyBorder="1" applyAlignment="1" applyProtection="1">
      <alignment vertical="center"/>
      <protection locked="0"/>
    </xf>
    <xf numFmtId="0" fontId="60" fillId="4" borderId="52" xfId="2" applyFont="1" applyFill="1" applyBorder="1" applyAlignment="1" applyProtection="1">
      <alignment vertical="center" wrapText="1"/>
      <protection locked="0"/>
    </xf>
    <xf numFmtId="0" fontId="61" fillId="4" borderId="52" xfId="2" applyFont="1" applyFill="1" applyBorder="1" applyAlignment="1" applyProtection="1">
      <alignment horizontal="center" vertical="center" wrapText="1"/>
      <protection locked="0"/>
    </xf>
    <xf numFmtId="0" fontId="59" fillId="4" borderId="52" xfId="2" applyFont="1" applyFill="1" applyBorder="1" applyAlignment="1" applyProtection="1">
      <alignment vertical="center"/>
      <protection locked="0"/>
    </xf>
    <xf numFmtId="0" fontId="58" fillId="4" borderId="80" xfId="3" applyFont="1" applyFill="1" applyBorder="1" applyAlignment="1" applyProtection="1">
      <alignment horizontal="center" vertical="center" wrapText="1"/>
      <protection locked="0"/>
    </xf>
    <xf numFmtId="0" fontId="58" fillId="4" borderId="81" xfId="3" applyFont="1" applyFill="1" applyBorder="1" applyAlignment="1" applyProtection="1">
      <alignment horizontal="center" vertical="center" wrapText="1"/>
      <protection locked="0"/>
    </xf>
    <xf numFmtId="4" fontId="49" fillId="4" borderId="52" xfId="2" applyNumberFormat="1" applyFont="1" applyFill="1" applyBorder="1" applyAlignment="1" applyProtection="1">
      <alignment horizontal="center" vertical="center" wrapText="1"/>
      <protection locked="0"/>
    </xf>
    <xf numFmtId="0" fontId="49" fillId="4" borderId="52" xfId="2" applyFont="1" applyFill="1" applyBorder="1" applyAlignment="1" applyProtection="1">
      <alignment horizontal="center" vertical="center" wrapText="1"/>
      <protection locked="0"/>
    </xf>
    <xf numFmtId="9" fontId="49" fillId="5" borderId="52" xfId="6" applyFont="1" applyFill="1" applyBorder="1" applyAlignment="1" applyProtection="1">
      <alignment horizontal="center" vertical="center" wrapText="1"/>
      <protection locked="0"/>
    </xf>
    <xf numFmtId="4" fontId="49" fillId="4" borderId="101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52" xfId="2" applyFont="1" applyFill="1" applyBorder="1" applyAlignment="1" applyProtection="1">
      <alignment horizontal="center" vertical="center" wrapText="1"/>
      <protection locked="0"/>
    </xf>
    <xf numFmtId="3" fontId="35" fillId="0" borderId="2" xfId="2" applyNumberFormat="1" applyFont="1" applyFill="1" applyBorder="1" applyAlignment="1" applyProtection="1">
      <alignment vertical="top" wrapText="1"/>
      <protection locked="0"/>
    </xf>
    <xf numFmtId="3" fontId="35" fillId="0" borderId="34" xfId="2" applyNumberFormat="1" applyFont="1" applyFill="1" applyBorder="1" applyAlignment="1" applyProtection="1">
      <alignment vertical="top" wrapText="1"/>
      <protection locked="0"/>
    </xf>
    <xf numFmtId="0" fontId="35" fillId="0" borderId="34" xfId="2" applyFont="1" applyFill="1" applyBorder="1" applyAlignment="1" applyProtection="1">
      <alignment vertical="top" wrapText="1"/>
      <protection locked="0"/>
    </xf>
    <xf numFmtId="0" fontId="35" fillId="0" borderId="3" xfId="2" applyFont="1" applyFill="1" applyBorder="1" applyAlignment="1" applyProtection="1">
      <alignment vertical="top" wrapText="1"/>
      <protection locked="0"/>
    </xf>
    <xf numFmtId="3" fontId="49" fillId="5" borderId="1" xfId="2" applyNumberFormat="1" applyFont="1" applyFill="1" applyBorder="1" applyAlignment="1" applyProtection="1">
      <alignment vertical="center"/>
      <protection locked="0"/>
    </xf>
    <xf numFmtId="0" fontId="49" fillId="4" borderId="1" xfId="2" applyFont="1" applyFill="1" applyBorder="1" applyProtection="1">
      <protection locked="0"/>
    </xf>
    <xf numFmtId="3" fontId="49" fillId="4" borderId="1" xfId="2" applyNumberFormat="1" applyFont="1" applyFill="1" applyBorder="1" applyAlignment="1" applyProtection="1">
      <alignment vertical="center"/>
      <protection locked="0"/>
    </xf>
    <xf numFmtId="3" fontId="49" fillId="5" borderId="1" xfId="2" applyNumberFormat="1" applyFont="1" applyFill="1" applyBorder="1" applyAlignment="1" applyProtection="1">
      <alignment horizontal="center" vertical="center"/>
      <protection locked="0"/>
    </xf>
    <xf numFmtId="10" fontId="49" fillId="5" borderId="1" xfId="2" applyNumberFormat="1" applyFont="1" applyFill="1" applyBorder="1" applyAlignment="1" applyProtection="1">
      <alignment vertical="center"/>
      <protection locked="0"/>
    </xf>
    <xf numFmtId="10" fontId="48" fillId="9" borderId="1" xfId="2" applyNumberFormat="1" applyFont="1" applyFill="1" applyBorder="1" applyAlignment="1" applyProtection="1">
      <alignment vertical="center"/>
      <protection locked="0"/>
    </xf>
    <xf numFmtId="10" fontId="49" fillId="5" borderId="1" xfId="4" applyNumberFormat="1" applyFont="1" applyFill="1" applyBorder="1" applyAlignment="1" applyProtection="1">
      <alignment horizontal="center" vertical="center"/>
      <protection locked="0"/>
    </xf>
    <xf numFmtId="4" fontId="49" fillId="4" borderId="120" xfId="2" applyNumberFormat="1" applyFont="1" applyFill="1" applyBorder="1" applyAlignment="1" applyProtection="1">
      <alignment horizontal="center" vertical="center" wrapText="1"/>
      <protection locked="0"/>
    </xf>
    <xf numFmtId="0" fontId="52" fillId="4" borderId="69" xfId="1" applyFont="1" applyFill="1" applyBorder="1" applyAlignment="1" applyProtection="1">
      <alignment horizontal="justify" vertical="center"/>
      <protection locked="0"/>
    </xf>
    <xf numFmtId="0" fontId="52" fillId="4" borderId="70" xfId="1" applyFont="1" applyFill="1" applyBorder="1" applyAlignment="1" applyProtection="1">
      <alignment horizontal="justify" vertical="center"/>
      <protection locked="0"/>
    </xf>
    <xf numFmtId="0" fontId="52" fillId="4" borderId="69" xfId="1" applyFont="1" applyFill="1" applyBorder="1" applyAlignment="1" applyProtection="1">
      <alignment horizontal="center" vertical="center"/>
      <protection locked="0"/>
    </xf>
    <xf numFmtId="0" fontId="52" fillId="4" borderId="70" xfId="1" applyFont="1" applyFill="1" applyBorder="1" applyAlignment="1" applyProtection="1">
      <alignment horizontal="center" vertical="center"/>
      <protection locked="0"/>
    </xf>
    <xf numFmtId="0" fontId="66" fillId="0" borderId="0" xfId="7" applyFont="1" applyAlignment="1">
      <alignment wrapText="1"/>
    </xf>
    <xf numFmtId="0" fontId="67" fillId="0" borderId="0" xfId="7" applyFont="1" applyAlignment="1">
      <alignment wrapText="1"/>
    </xf>
    <xf numFmtId="0" fontId="68" fillId="0" borderId="0" xfId="7" applyFont="1" applyAlignment="1">
      <alignment wrapText="1"/>
    </xf>
    <xf numFmtId="0" fontId="3" fillId="0" borderId="0" xfId="7"/>
    <xf numFmtId="0" fontId="3" fillId="0" borderId="0" xfId="7" applyFont="1" applyBorder="1" applyAlignment="1">
      <alignment horizontal="left"/>
    </xf>
    <xf numFmtId="0" fontId="70" fillId="9" borderId="123" xfId="7" applyFont="1" applyFill="1" applyBorder="1" applyAlignment="1">
      <alignment horizontal="center" wrapText="1"/>
    </xf>
    <xf numFmtId="3" fontId="71" fillId="0" borderId="124" xfId="7" applyNumberFormat="1" applyFont="1" applyFill="1" applyBorder="1" applyAlignment="1" applyProtection="1">
      <alignment horizontal="center"/>
      <protection hidden="1"/>
    </xf>
    <xf numFmtId="0" fontId="69" fillId="9" borderId="127" xfId="7" applyFont="1" applyFill="1" applyBorder="1" applyAlignment="1">
      <alignment horizontal="center"/>
    </xf>
    <xf numFmtId="17" fontId="73" fillId="4" borderId="129" xfId="8" applyNumberFormat="1" applyFont="1" applyFill="1" applyBorder="1" applyAlignment="1">
      <alignment horizontal="center" vertical="center"/>
    </xf>
    <xf numFmtId="17" fontId="73" fillId="5" borderId="129" xfId="8" applyNumberFormat="1" applyFont="1" applyFill="1" applyBorder="1" applyAlignment="1">
      <alignment horizontal="center" vertical="center"/>
    </xf>
    <xf numFmtId="0" fontId="36" fillId="0" borderId="0" xfId="7" applyFont="1"/>
    <xf numFmtId="0" fontId="36" fillId="0" borderId="130" xfId="7" applyFont="1" applyFill="1" applyBorder="1" applyAlignment="1"/>
    <xf numFmtId="3" fontId="3" fillId="5" borderId="127" xfId="7" applyNumberFormat="1" applyFill="1" applyBorder="1"/>
    <xf numFmtId="3" fontId="3" fillId="0" borderId="131" xfId="7" applyNumberFormat="1" applyFill="1" applyBorder="1"/>
    <xf numFmtId="3" fontId="3" fillId="0" borderId="129" xfId="7" applyNumberFormat="1" applyFill="1" applyBorder="1"/>
    <xf numFmtId="0" fontId="3" fillId="5" borderId="132" xfId="7" applyFill="1" applyBorder="1" applyAlignment="1">
      <alignment horizontal="left" indent="1"/>
    </xf>
    <xf numFmtId="3" fontId="3" fillId="0" borderId="133" xfId="7" applyNumberFormat="1" applyFill="1" applyBorder="1"/>
    <xf numFmtId="3" fontId="3" fillId="0" borderId="134" xfId="7" applyNumberFormat="1" applyFill="1" applyBorder="1"/>
    <xf numFmtId="3" fontId="3" fillId="0" borderId="135" xfId="7" applyNumberFormat="1" applyFill="1" applyBorder="1"/>
    <xf numFmtId="0" fontId="3" fillId="5" borderId="136" xfId="7" applyFill="1" applyBorder="1" applyAlignment="1">
      <alignment horizontal="left" indent="1"/>
    </xf>
    <xf numFmtId="3" fontId="3" fillId="0" borderId="137" xfId="7" applyNumberFormat="1" applyFill="1" applyBorder="1"/>
    <xf numFmtId="3" fontId="3" fillId="0" borderId="138" xfId="7" applyNumberFormat="1" applyFill="1" applyBorder="1"/>
    <xf numFmtId="0" fontId="36" fillId="5" borderId="139" xfId="7" applyFont="1" applyFill="1" applyBorder="1" applyAlignment="1">
      <alignment horizontal="left" indent="1"/>
    </xf>
    <xf numFmtId="3" fontId="3" fillId="0" borderId="139" xfId="7" applyNumberFormat="1" applyFill="1" applyBorder="1"/>
    <xf numFmtId="3" fontId="3" fillId="0" borderId="140" xfId="7" applyNumberFormat="1" applyFill="1" applyBorder="1"/>
    <xf numFmtId="3" fontId="3" fillId="0" borderId="141" xfId="7" applyNumberFormat="1" applyFill="1" applyBorder="1"/>
    <xf numFmtId="0" fontId="3" fillId="5" borderId="142" xfId="7" applyFill="1" applyBorder="1" applyAlignment="1">
      <alignment horizontal="left" indent="1"/>
    </xf>
    <xf numFmtId="3" fontId="3" fillId="4" borderId="142" xfId="7" applyNumberFormat="1" applyFill="1" applyBorder="1"/>
    <xf numFmtId="3" fontId="3" fillId="4" borderId="134" xfId="7" applyNumberFormat="1" applyFill="1" applyBorder="1"/>
    <xf numFmtId="3" fontId="3" fillId="4" borderId="135" xfId="7" applyNumberFormat="1" applyFill="1" applyBorder="1"/>
    <xf numFmtId="0" fontId="3" fillId="5" borderId="132" xfId="7" applyFill="1" applyBorder="1" applyAlignment="1">
      <alignment horizontal="left" wrapText="1" indent="1"/>
    </xf>
    <xf numFmtId="3" fontId="3" fillId="0" borderId="142" xfId="7" applyNumberFormat="1" applyFill="1" applyBorder="1"/>
    <xf numFmtId="3" fontId="36" fillId="0" borderId="127" xfId="7" applyNumberFormat="1" applyFont="1" applyBorder="1" applyAlignment="1">
      <alignment horizontal="right"/>
    </xf>
    <xf numFmtId="3" fontId="36" fillId="0" borderId="131" xfId="7" applyNumberFormat="1" applyFont="1" applyBorder="1"/>
    <xf numFmtId="3" fontId="36" fillId="0" borderId="129" xfId="7" applyNumberFormat="1" applyFont="1" applyBorder="1"/>
    <xf numFmtId="0" fontId="36" fillId="0" borderId="130" xfId="7" applyFont="1" applyFill="1" applyBorder="1" applyAlignment="1">
      <alignment wrapText="1"/>
    </xf>
    <xf numFmtId="0" fontId="3" fillId="0" borderId="0" xfId="7" applyBorder="1"/>
    <xf numFmtId="0" fontId="36" fillId="0" borderId="0" xfId="7" applyFont="1" applyFill="1" applyBorder="1" applyAlignment="1"/>
    <xf numFmtId="3" fontId="36" fillId="0" borderId="0" xfId="7" applyNumberFormat="1" applyFont="1" applyBorder="1" applyAlignment="1">
      <alignment horizontal="center"/>
    </xf>
    <xf numFmtId="3" fontId="36" fillId="0" borderId="0" xfId="7" applyNumberFormat="1" applyFont="1" applyBorder="1"/>
    <xf numFmtId="0" fontId="69" fillId="9" borderId="130" xfId="7" applyFont="1" applyFill="1" applyBorder="1"/>
    <xf numFmtId="0" fontId="69" fillId="9" borderId="130" xfId="7" applyFont="1" applyFill="1" applyBorder="1" applyAlignment="1"/>
    <xf numFmtId="0" fontId="69" fillId="9" borderId="143" xfId="7" applyFont="1" applyFill="1" applyBorder="1" applyAlignment="1"/>
    <xf numFmtId="3" fontId="71" fillId="0" borderId="129" xfId="7" applyNumberFormat="1" applyFont="1" applyFill="1" applyBorder="1" applyAlignment="1" applyProtection="1">
      <alignment horizontal="center"/>
      <protection hidden="1"/>
    </xf>
    <xf numFmtId="0" fontId="75" fillId="0" borderId="144" xfId="7" applyFont="1" applyBorder="1"/>
    <xf numFmtId="0" fontId="36" fillId="0" borderId="145" xfId="7" applyFont="1" applyFill="1" applyBorder="1" applyAlignment="1"/>
    <xf numFmtId="0" fontId="69" fillId="9" borderId="123" xfId="7" applyFont="1" applyFill="1" applyBorder="1" applyAlignment="1">
      <alignment horizontal="center"/>
    </xf>
    <xf numFmtId="0" fontId="36" fillId="0" borderId="146" xfId="7" applyFont="1" applyFill="1" applyBorder="1"/>
    <xf numFmtId="0" fontId="36" fillId="0" borderId="127" xfId="7" applyFont="1" applyFill="1" applyBorder="1" applyAlignment="1">
      <alignment horizontal="center"/>
    </xf>
    <xf numFmtId="3" fontId="36" fillId="0" borderId="147" xfId="7" applyNumberFormat="1" applyFont="1" applyBorder="1"/>
    <xf numFmtId="3" fontId="36" fillId="0" borderId="148" xfId="7" applyNumberFormat="1" applyFont="1" applyBorder="1"/>
    <xf numFmtId="0" fontId="3" fillId="0" borderId="132" xfId="7" applyFill="1" applyBorder="1" applyAlignment="1">
      <alignment horizontal="center"/>
    </xf>
    <xf numFmtId="0" fontId="3" fillId="4" borderId="149" xfId="7" applyFill="1" applyBorder="1" applyAlignment="1">
      <alignment horizontal="left" indent="1"/>
    </xf>
    <xf numFmtId="3" fontId="36" fillId="0" borderId="140" xfId="7" applyNumberFormat="1" applyFont="1" applyBorder="1"/>
    <xf numFmtId="3" fontId="36" fillId="0" borderId="141" xfId="7" applyNumberFormat="1" applyFont="1" applyBorder="1"/>
    <xf numFmtId="0" fontId="3" fillId="5" borderId="132" xfId="7" applyFill="1" applyBorder="1" applyAlignment="1">
      <alignment horizontal="center"/>
    </xf>
    <xf numFmtId="0" fontId="75" fillId="0" borderId="150" xfId="7" applyFont="1" applyBorder="1"/>
    <xf numFmtId="0" fontId="3" fillId="4" borderId="151" xfId="7" applyFill="1" applyBorder="1" applyAlignment="1">
      <alignment horizontal="left" indent="1"/>
    </xf>
    <xf numFmtId="0" fontId="3" fillId="5" borderId="152" xfId="7" applyFill="1" applyBorder="1" applyAlignment="1">
      <alignment horizontal="center"/>
    </xf>
    <xf numFmtId="3" fontId="3" fillId="4" borderId="153" xfId="7" applyNumberFormat="1" applyFill="1" applyBorder="1"/>
    <xf numFmtId="3" fontId="3" fillId="4" borderId="154" xfId="7" applyNumberFormat="1" applyFill="1" applyBorder="1"/>
    <xf numFmtId="0" fontId="75" fillId="0" borderId="0" xfId="7" applyFont="1"/>
    <xf numFmtId="0" fontId="69" fillId="9" borderId="155" xfId="7" applyFont="1" applyFill="1" applyBorder="1"/>
    <xf numFmtId="3" fontId="71" fillId="0" borderId="156" xfId="7" applyNumberFormat="1" applyFont="1" applyFill="1" applyBorder="1" applyAlignment="1" applyProtection="1">
      <alignment horizontal="center"/>
      <protection hidden="1"/>
    </xf>
    <xf numFmtId="0" fontId="76" fillId="0" borderId="0" xfId="7" applyFont="1" applyFill="1"/>
    <xf numFmtId="0" fontId="36" fillId="0" borderId="130" xfId="7" applyFont="1" applyFill="1" applyBorder="1"/>
    <xf numFmtId="17" fontId="73" fillId="5" borderId="157" xfId="8" applyNumberFormat="1" applyFont="1" applyFill="1" applyBorder="1" applyAlignment="1">
      <alignment horizontal="center" vertical="center"/>
    </xf>
    <xf numFmtId="0" fontId="3" fillId="0" borderId="0" xfId="7" applyFill="1"/>
    <xf numFmtId="0" fontId="36" fillId="0" borderId="158" xfId="7" applyFont="1" applyFill="1" applyBorder="1"/>
    <xf numFmtId="3" fontId="36" fillId="0" borderId="161" xfId="7" applyNumberFormat="1" applyFont="1" applyFill="1" applyBorder="1"/>
    <xf numFmtId="3" fontId="36" fillId="0" borderId="141" xfId="7" applyNumberFormat="1" applyFont="1" applyFill="1" applyBorder="1"/>
    <xf numFmtId="0" fontId="36" fillId="0" borderId="162" xfId="7" applyFont="1" applyFill="1" applyBorder="1"/>
    <xf numFmtId="171" fontId="3" fillId="0" borderId="134" xfId="7" applyNumberFormat="1" applyFill="1" applyBorder="1"/>
    <xf numFmtId="0" fontId="36" fillId="0" borderId="164" xfId="7" applyFont="1" applyFill="1" applyBorder="1"/>
    <xf numFmtId="0" fontId="75" fillId="0" borderId="0" xfId="7" applyFont="1" applyFill="1"/>
    <xf numFmtId="3" fontId="75" fillId="0" borderId="161" xfId="7" applyNumberFormat="1" applyFont="1" applyFill="1" applyBorder="1"/>
    <xf numFmtId="3" fontId="75" fillId="0" borderId="141" xfId="7" applyNumberFormat="1" applyFont="1" applyFill="1" applyBorder="1"/>
    <xf numFmtId="171" fontId="3" fillId="4" borderId="134" xfId="7" applyNumberFormat="1" applyFill="1" applyBorder="1"/>
    <xf numFmtId="171" fontId="3" fillId="4" borderId="135" xfId="7" applyNumberFormat="1" applyFill="1" applyBorder="1"/>
    <xf numFmtId="3" fontId="75" fillId="4" borderId="161" xfId="7" applyNumberFormat="1" applyFont="1" applyFill="1" applyBorder="1"/>
    <xf numFmtId="3" fontId="75" fillId="4" borderId="141" xfId="7" applyNumberFormat="1" applyFont="1" applyFill="1" applyBorder="1"/>
    <xf numFmtId="3" fontId="36" fillId="9" borderId="161" xfId="7" applyNumberFormat="1" applyFont="1" applyFill="1" applyBorder="1"/>
    <xf numFmtId="3" fontId="36" fillId="9" borderId="141" xfId="7" applyNumberFormat="1" applyFont="1" applyFill="1" applyBorder="1"/>
    <xf numFmtId="0" fontId="3" fillId="0" borderId="162" xfId="7" applyFill="1" applyBorder="1"/>
    <xf numFmtId="3" fontId="36" fillId="9" borderId="167" xfId="7" applyNumberFormat="1" applyFont="1" applyFill="1" applyBorder="1"/>
    <xf numFmtId="3" fontId="36" fillId="9" borderId="168" xfId="7" applyNumberFormat="1" applyFont="1" applyFill="1" applyBorder="1"/>
    <xf numFmtId="0" fontId="75" fillId="9" borderId="144" xfId="7" applyFont="1" applyFill="1" applyBorder="1" applyAlignment="1">
      <alignment horizontal="left"/>
    </xf>
    <xf numFmtId="0" fontId="75" fillId="9" borderId="0" xfId="7" applyFont="1" applyFill="1" applyBorder="1" applyAlignment="1">
      <alignment horizontal="left"/>
    </xf>
    <xf numFmtId="3" fontId="36" fillId="9" borderId="1" xfId="7" applyNumberFormat="1" applyFont="1" applyFill="1" applyBorder="1"/>
    <xf numFmtId="3" fontId="75" fillId="0" borderId="169" xfId="7" applyNumberFormat="1" applyFont="1" applyFill="1" applyBorder="1"/>
    <xf numFmtId="3" fontId="75" fillId="0" borderId="170" xfId="7" applyNumberFormat="1" applyFont="1" applyFill="1" applyBorder="1"/>
    <xf numFmtId="0" fontId="3" fillId="0" borderId="164" xfId="7" applyFill="1" applyBorder="1"/>
    <xf numFmtId="0" fontId="77" fillId="7" borderId="171" xfId="7" applyFont="1" applyFill="1" applyBorder="1" applyAlignment="1">
      <alignment vertical="center"/>
    </xf>
    <xf numFmtId="0" fontId="78" fillId="0" borderId="172" xfId="7" applyFont="1" applyFill="1" applyBorder="1" applyAlignment="1">
      <alignment horizontal="center" vertical="center" wrapText="1"/>
    </xf>
    <xf numFmtId="3" fontId="3" fillId="9" borderId="173" xfId="7" applyNumberFormat="1" applyFill="1" applyBorder="1" applyAlignment="1"/>
    <xf numFmtId="3" fontId="3" fillId="9" borderId="174" xfId="7" applyNumberFormat="1" applyFill="1" applyBorder="1" applyAlignment="1"/>
    <xf numFmtId="0" fontId="49" fillId="0" borderId="0" xfId="9" applyFont="1" applyFill="1" applyAlignment="1" applyProtection="1">
      <alignment vertical="center"/>
      <protection hidden="1"/>
    </xf>
    <xf numFmtId="0" fontId="51" fillId="0" borderId="0" xfId="9" applyFont="1" applyFill="1" applyBorder="1" applyAlignment="1" applyProtection="1">
      <protection hidden="1"/>
    </xf>
    <xf numFmtId="0" fontId="51" fillId="0" borderId="0" xfId="9" applyFont="1" applyFill="1" applyBorder="1" applyAlignment="1" applyProtection="1">
      <alignment horizontal="center"/>
      <protection hidden="1"/>
    </xf>
    <xf numFmtId="0" fontId="51" fillId="0" borderId="0" xfId="9" applyFont="1" applyFill="1" applyBorder="1" applyAlignment="1" applyProtection="1">
      <alignment horizontal="center" wrapText="1"/>
      <protection hidden="1"/>
    </xf>
    <xf numFmtId="0" fontId="55" fillId="0" borderId="0" xfId="9" applyFont="1" applyFill="1" applyBorder="1" applyAlignment="1" applyProtection="1">
      <protection hidden="1"/>
    </xf>
    <xf numFmtId="49" fontId="3" fillId="0" borderId="144" xfId="7" applyNumberFormat="1" applyFill="1" applyBorder="1" applyAlignment="1">
      <alignment horizontal="left"/>
    </xf>
    <xf numFmtId="0" fontId="3" fillId="0" borderId="125" xfId="7" applyFill="1" applyBorder="1" applyAlignment="1">
      <alignment horizontal="left"/>
    </xf>
    <xf numFmtId="171" fontId="3" fillId="0" borderId="137" xfId="7" applyNumberFormat="1" applyFill="1" applyBorder="1"/>
    <xf numFmtId="3" fontId="0" fillId="0" borderId="10" xfId="0" applyNumberFormat="1" applyBorder="1" applyProtection="1">
      <protection hidden="1"/>
    </xf>
    <xf numFmtId="167" fontId="0" fillId="0" borderId="11" xfId="0" applyNumberFormat="1" applyBorder="1" applyProtection="1">
      <protection hidden="1"/>
    </xf>
    <xf numFmtId="167" fontId="0" fillId="0" borderId="12" xfId="0" applyNumberFormat="1" applyBorder="1" applyProtection="1">
      <protection hidden="1"/>
    </xf>
    <xf numFmtId="0" fontId="2" fillId="4" borderId="132" xfId="7" applyFont="1" applyFill="1" applyBorder="1" applyAlignment="1">
      <alignment horizontal="left" indent="1"/>
    </xf>
    <xf numFmtId="0" fontId="1" fillId="5" borderId="132" xfId="7" applyFont="1" applyFill="1" applyBorder="1" applyAlignment="1">
      <alignment horizontal="left" indent="1"/>
    </xf>
    <xf numFmtId="0" fontId="12" fillId="0" borderId="0" xfId="0" applyFont="1" applyFill="1" applyBorder="1" applyAlignment="1" applyProtection="1"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wrapText="1"/>
      <protection hidden="1"/>
    </xf>
    <xf numFmtId="0" fontId="25" fillId="0" borderId="5" xfId="1" applyBorder="1" applyAlignment="1" applyProtection="1">
      <alignment horizontal="center" wrapText="1"/>
      <protection hidden="1"/>
    </xf>
    <xf numFmtId="0" fontId="12" fillId="0" borderId="7" xfId="0" applyFont="1" applyBorder="1" applyAlignment="1" applyProtection="1">
      <alignment wrapText="1"/>
      <protection hidden="1"/>
    </xf>
    <xf numFmtId="0" fontId="12" fillId="0" borderId="12" xfId="0" applyFont="1" applyBorder="1" applyAlignment="1" applyProtection="1">
      <alignment wrapText="1"/>
      <protection hidden="1"/>
    </xf>
    <xf numFmtId="17" fontId="12" fillId="0" borderId="176" xfId="0" applyNumberFormat="1" applyFont="1" applyFill="1" applyBorder="1" applyAlignment="1" applyProtection="1">
      <alignment wrapText="1"/>
      <protection hidden="1"/>
    </xf>
    <xf numFmtId="0" fontId="25" fillId="0" borderId="177" xfId="1" applyBorder="1" applyAlignment="1" applyProtection="1">
      <alignment wrapText="1"/>
      <protection hidden="1"/>
    </xf>
    <xf numFmtId="17" fontId="12" fillId="0" borderId="8" xfId="0" applyNumberFormat="1" applyFont="1" applyFill="1" applyBorder="1" applyAlignment="1" applyProtection="1">
      <alignment wrapText="1"/>
      <protection hidden="1"/>
    </xf>
    <xf numFmtId="0" fontId="7" fillId="0" borderId="0" xfId="0" applyFont="1" applyProtection="1">
      <protection locked="0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49" fontId="30" fillId="0" borderId="1" xfId="0" applyNumberFormat="1" applyFont="1" applyBorder="1" applyAlignment="1" applyProtection="1">
      <alignment horizontal="left" wrapText="1"/>
      <protection locked="0"/>
    </xf>
    <xf numFmtId="0" fontId="7" fillId="0" borderId="1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49" fontId="8" fillId="3" borderId="1" xfId="0" applyNumberFormat="1" applyFont="1" applyFill="1" applyBorder="1" applyAlignment="1" applyProtection="1">
      <alignment horizontal="center" wrapText="1"/>
      <protection hidden="1"/>
    </xf>
    <xf numFmtId="169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44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Fill="1" applyBorder="1" applyProtection="1">
      <protection hidden="1"/>
    </xf>
    <xf numFmtId="4" fontId="7" fillId="0" borderId="0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68" fontId="7" fillId="0" borderId="1" xfId="0" applyNumberFormat="1" applyFont="1" applyBorder="1" applyProtection="1">
      <protection hidden="1"/>
    </xf>
    <xf numFmtId="0" fontId="8" fillId="0" borderId="1" xfId="0" applyFont="1" applyBorder="1" applyProtection="1">
      <protection hidden="1"/>
    </xf>
    <xf numFmtId="49" fontId="10" fillId="0" borderId="1" xfId="0" applyNumberFormat="1" applyFont="1" applyBorder="1" applyAlignment="1" applyProtection="1">
      <alignment horizontal="center" wrapText="1"/>
      <protection hidden="1"/>
    </xf>
    <xf numFmtId="4" fontId="7" fillId="0" borderId="1" xfId="0" applyNumberFormat="1" applyFont="1" applyFill="1" applyBorder="1" applyProtection="1">
      <protection hidden="1"/>
    </xf>
    <xf numFmtId="49" fontId="7" fillId="0" borderId="1" xfId="0" applyNumberFormat="1" applyFont="1" applyFill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 wrapText="1"/>
      <protection hidden="1"/>
    </xf>
    <xf numFmtId="0" fontId="8" fillId="6" borderId="1" xfId="0" applyFont="1" applyFill="1" applyBorder="1" applyProtection="1">
      <protection hidden="1"/>
    </xf>
    <xf numFmtId="4" fontId="8" fillId="6" borderId="1" xfId="0" applyNumberFormat="1" applyFont="1" applyFill="1" applyBorder="1" applyProtection="1">
      <protection hidden="1"/>
    </xf>
    <xf numFmtId="49" fontId="7" fillId="0" borderId="1" xfId="0" applyNumberFormat="1" applyFont="1" applyBorder="1" applyAlignment="1" applyProtection="1">
      <alignment wrapText="1"/>
      <protection hidden="1"/>
    </xf>
    <xf numFmtId="4" fontId="7" fillId="0" borderId="1" xfId="0" applyNumberFormat="1" applyFont="1" applyBorder="1" applyProtection="1">
      <protection hidden="1"/>
    </xf>
    <xf numFmtId="0" fontId="8" fillId="2" borderId="1" xfId="0" applyFont="1" applyFill="1" applyBorder="1" applyProtection="1">
      <protection hidden="1"/>
    </xf>
    <xf numFmtId="4" fontId="8" fillId="2" borderId="1" xfId="0" applyNumberFormat="1" applyFont="1" applyFill="1" applyBorder="1" applyProtection="1">
      <protection hidden="1"/>
    </xf>
    <xf numFmtId="0" fontId="7" fillId="6" borderId="1" xfId="0" applyFont="1" applyFill="1" applyBorder="1" applyProtection="1">
      <protection hidden="1"/>
    </xf>
    <xf numFmtId="4" fontId="7" fillId="6" borderId="1" xfId="0" applyNumberFormat="1" applyFont="1" applyFill="1" applyBorder="1" applyProtection="1">
      <protection hidden="1"/>
    </xf>
    <xf numFmtId="0" fontId="9" fillId="0" borderId="14" xfId="0" applyFont="1" applyBorder="1" applyAlignment="1" applyProtection="1">
      <alignment horizontal="center"/>
      <protection hidden="1"/>
    </xf>
    <xf numFmtId="49" fontId="9" fillId="0" borderId="16" xfId="0" applyNumberFormat="1" applyFont="1" applyBorder="1" applyAlignment="1" applyProtection="1">
      <alignment horizontal="left" wrapText="1"/>
      <protection hidden="1"/>
    </xf>
    <xf numFmtId="44" fontId="17" fillId="0" borderId="19" xfId="0" applyNumberFormat="1" applyFont="1" applyFill="1" applyBorder="1" applyAlignment="1" applyProtection="1">
      <alignment horizontal="left" vertical="center" wrapText="1" readingOrder="1"/>
      <protection hidden="1"/>
    </xf>
    <xf numFmtId="44" fontId="7" fillId="0" borderId="0" xfId="0" applyNumberFormat="1" applyFo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81" fillId="10" borderId="1" xfId="0" applyFont="1" applyFill="1" applyBorder="1" applyAlignment="1">
      <alignment horizontal="left" wrapText="1" readingOrder="1"/>
    </xf>
    <xf numFmtId="0" fontId="84" fillId="10" borderId="1" xfId="0" applyFont="1" applyFill="1" applyBorder="1" applyAlignment="1">
      <alignment horizontal="left" wrapText="1" indent="1" readingOrder="1"/>
    </xf>
    <xf numFmtId="0" fontId="82" fillId="10" borderId="1" xfId="0" applyFont="1" applyFill="1" applyBorder="1" applyAlignment="1">
      <alignment horizontal="left" wrapText="1" readingOrder="1"/>
    </xf>
    <xf numFmtId="0" fontId="83" fillId="10" borderId="1" xfId="1" applyFont="1" applyFill="1" applyBorder="1" applyAlignment="1">
      <alignment horizontal="left" wrapText="1" readingOrder="1"/>
    </xf>
    <xf numFmtId="0" fontId="16" fillId="5" borderId="22" xfId="0" applyFont="1" applyFill="1" applyBorder="1" applyAlignment="1" applyProtection="1">
      <alignment horizontal="center" vertical="center" wrapText="1"/>
      <protection hidden="1"/>
    </xf>
    <xf numFmtId="0" fontId="52" fillId="4" borderId="53" xfId="1" applyFont="1" applyFill="1" applyBorder="1" applyAlignment="1" applyProtection="1">
      <alignment horizontal="justify" vertical="center"/>
      <protection locked="0"/>
    </xf>
    <xf numFmtId="0" fontId="52" fillId="4" borderId="55" xfId="1" applyFont="1" applyFill="1" applyBorder="1" applyAlignment="1" applyProtection="1">
      <alignment horizontal="justify" vertical="center"/>
      <protection locked="0"/>
    </xf>
    <xf numFmtId="0" fontId="52" fillId="4" borderId="53" xfId="1" applyFont="1" applyFill="1" applyBorder="1" applyAlignment="1" applyProtection="1">
      <alignment horizontal="center" vertical="center"/>
      <protection locked="0"/>
    </xf>
    <xf numFmtId="0" fontId="52" fillId="4" borderId="55" xfId="1" applyFont="1" applyFill="1" applyBorder="1" applyAlignment="1" applyProtection="1">
      <alignment horizontal="center" vertical="center"/>
      <protection locked="0"/>
    </xf>
    <xf numFmtId="9" fontId="51" fillId="4" borderId="1" xfId="2" applyNumberFormat="1" applyFont="1" applyFill="1" applyBorder="1" applyAlignment="1" applyProtection="1">
      <alignment horizontal="center" vertical="center"/>
      <protection locked="0"/>
    </xf>
    <xf numFmtId="0" fontId="58" fillId="4" borderId="53" xfId="3" applyFont="1" applyFill="1" applyBorder="1" applyAlignment="1" applyProtection="1">
      <alignment horizontal="center" vertical="center" wrapText="1"/>
      <protection locked="0"/>
    </xf>
    <xf numFmtId="0" fontId="58" fillId="4" borderId="54" xfId="3" applyFont="1" applyFill="1" applyBorder="1" applyAlignment="1" applyProtection="1">
      <alignment horizontal="center" vertical="center" wrapText="1"/>
      <protection locked="0"/>
    </xf>
    <xf numFmtId="0" fontId="58" fillId="4" borderId="55" xfId="3" applyFont="1" applyFill="1" applyBorder="1" applyAlignment="1" applyProtection="1">
      <alignment horizontal="center" vertical="center" wrapText="1"/>
      <protection locked="0"/>
    </xf>
    <xf numFmtId="10" fontId="17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165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 readingOrder="1"/>
      <protection hidden="1"/>
    </xf>
    <xf numFmtId="165" fontId="18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20" fillId="2" borderId="183" xfId="0" applyFont="1" applyFill="1" applyBorder="1" applyAlignment="1" applyProtection="1">
      <alignment horizontal="left" vertical="center" wrapText="1" readingOrder="1"/>
      <protection hidden="1"/>
    </xf>
    <xf numFmtId="0" fontId="20" fillId="2" borderId="3" xfId="0" applyFont="1" applyFill="1" applyBorder="1" applyAlignment="1" applyProtection="1">
      <alignment horizontal="left" vertical="center" wrapText="1" readingOrder="1"/>
      <protection hidden="1"/>
    </xf>
    <xf numFmtId="44" fontId="18" fillId="0" borderId="184" xfId="0" applyNumberFormat="1" applyFont="1" applyFill="1" applyBorder="1" applyAlignment="1" applyProtection="1">
      <alignment vertical="top" wrapText="1"/>
      <protection hidden="1"/>
    </xf>
    <xf numFmtId="3" fontId="1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184" xfId="0" applyFont="1" applyFill="1" applyBorder="1" applyAlignment="1" applyProtection="1">
      <alignment horizontal="left" vertical="center" wrapText="1" readingOrder="1"/>
      <protection hidden="1"/>
    </xf>
    <xf numFmtId="0" fontId="20" fillId="2" borderId="34" xfId="0" applyFont="1" applyFill="1" applyBorder="1" applyAlignment="1" applyProtection="1">
      <alignment horizontal="left" vertical="center" wrapText="1" readingOrder="1"/>
      <protection hidden="1"/>
    </xf>
    <xf numFmtId="0" fontId="20" fillId="0" borderId="34" xfId="0" applyFont="1" applyFill="1" applyBorder="1" applyAlignment="1" applyProtection="1">
      <alignment horizontal="left" vertical="center" wrapText="1" readingOrder="1"/>
      <protection hidden="1"/>
    </xf>
    <xf numFmtId="0" fontId="20" fillId="0" borderId="184" xfId="0" applyFont="1" applyBorder="1" applyAlignment="1" applyProtection="1">
      <alignment horizontal="left" vertical="center" wrapText="1" readingOrder="1"/>
      <protection hidden="1"/>
    </xf>
    <xf numFmtId="3" fontId="18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6" fillId="2" borderId="184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184" xfId="0" applyNumberFormat="1" applyFont="1" applyFill="1" applyBorder="1" applyAlignment="1" applyProtection="1">
      <alignment horizontal="left" vertical="center" wrapText="1"/>
      <protection hidden="1"/>
    </xf>
    <xf numFmtId="10" fontId="1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left" vertical="center" wrapText="1" readingOrder="1"/>
      <protection hidden="1"/>
    </xf>
    <xf numFmtId="44" fontId="18" fillId="0" borderId="3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3" xfId="0" applyNumberFormat="1" applyFont="1" applyFill="1" applyBorder="1" applyAlignment="1" applyProtection="1">
      <alignment horizontal="left" vertical="center" wrapText="1" readingOrder="1"/>
      <protection hidden="1"/>
    </xf>
    <xf numFmtId="164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85" xfId="0" applyFont="1" applyFill="1" applyBorder="1" applyProtection="1">
      <protection hidden="1"/>
    </xf>
    <xf numFmtId="0" fontId="30" fillId="0" borderId="0" xfId="0" applyFont="1" applyProtection="1">
      <protection locked="0"/>
    </xf>
    <xf numFmtId="0" fontId="38" fillId="5" borderId="0" xfId="2" applyFont="1" applyFill="1" applyAlignment="1" applyProtection="1">
      <alignment vertical="center"/>
      <protection locked="0"/>
    </xf>
    <xf numFmtId="0" fontId="39" fillId="5" borderId="0" xfId="0" applyFont="1" applyFill="1" applyProtection="1">
      <protection locked="0"/>
    </xf>
    <xf numFmtId="0" fontId="4" fillId="5" borderId="0" xfId="2" applyFill="1" applyProtection="1">
      <protection locked="0"/>
    </xf>
    <xf numFmtId="0" fontId="12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40" fillId="5" borderId="0" xfId="2" applyFont="1" applyFill="1" applyProtection="1">
      <protection locked="0"/>
    </xf>
    <xf numFmtId="0" fontId="9" fillId="5" borderId="0" xfId="0" applyFont="1" applyFill="1" applyBorder="1" applyAlignment="1" applyProtection="1">
      <alignment horizontal="right" vertical="center"/>
      <protection locked="0"/>
    </xf>
    <xf numFmtId="164" fontId="1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5" borderId="0" xfId="2" applyFont="1" applyFill="1" applyProtection="1">
      <protection locked="0"/>
    </xf>
    <xf numFmtId="0" fontId="42" fillId="5" borderId="0" xfId="2" applyFont="1" applyFill="1" applyProtection="1">
      <protection locked="0"/>
    </xf>
    <xf numFmtId="0" fontId="43" fillId="5" borderId="0" xfId="2" applyFont="1" applyFill="1" applyProtection="1">
      <protection locked="0"/>
    </xf>
    <xf numFmtId="0" fontId="42" fillId="5" borderId="38" xfId="2" applyFont="1" applyFill="1" applyBorder="1" applyAlignment="1" applyProtection="1">
      <alignment horizontal="left" vertical="center"/>
      <protection locked="0"/>
    </xf>
    <xf numFmtId="0" fontId="44" fillId="5" borderId="38" xfId="2" applyFont="1" applyFill="1" applyBorder="1" applyAlignment="1" applyProtection="1">
      <alignment horizontal="left" vertical="center" indent="1"/>
      <protection locked="0"/>
    </xf>
    <xf numFmtId="0" fontId="41" fillId="5" borderId="38" xfId="2" applyFont="1" applyFill="1" applyBorder="1" applyAlignment="1" applyProtection="1">
      <alignment vertical="center"/>
      <protection locked="0"/>
    </xf>
    <xf numFmtId="0" fontId="41" fillId="5" borderId="39" xfId="2" applyFont="1" applyFill="1" applyBorder="1" applyAlignment="1" applyProtection="1">
      <alignment vertical="center"/>
      <protection locked="0"/>
    </xf>
    <xf numFmtId="0" fontId="45" fillId="0" borderId="0" xfId="2" applyFont="1" applyAlignment="1" applyProtection="1">
      <alignment horizontal="left"/>
      <protection locked="0"/>
    </xf>
    <xf numFmtId="0" fontId="47" fillId="0" borderId="1" xfId="2" applyFont="1" applyFill="1" applyBorder="1" applyAlignment="1" applyProtection="1">
      <alignment vertical="top" wrapText="1"/>
      <protection locked="0"/>
    </xf>
    <xf numFmtId="0" fontId="46" fillId="0" borderId="1" xfId="2" applyFont="1" applyFill="1" applyBorder="1" applyAlignment="1" applyProtection="1">
      <alignment horizontal="center" vertical="top" wrapText="1"/>
      <protection locked="0"/>
    </xf>
    <xf numFmtId="3" fontId="47" fillId="0" borderId="112" xfId="2" applyNumberFormat="1" applyFont="1" applyFill="1" applyBorder="1" applyAlignment="1" applyProtection="1">
      <alignment vertical="top" wrapText="1"/>
      <protection locked="0"/>
    </xf>
    <xf numFmtId="0" fontId="47" fillId="0" borderId="112" xfId="2" applyFont="1" applyFill="1" applyBorder="1" applyAlignment="1" applyProtection="1">
      <alignment vertical="top" wrapText="1"/>
      <protection locked="0"/>
    </xf>
    <xf numFmtId="0" fontId="47" fillId="0" borderId="42" xfId="2" applyFont="1" applyFill="1" applyBorder="1" applyAlignment="1" applyProtection="1">
      <alignment vertical="top" wrapText="1"/>
      <protection locked="0"/>
    </xf>
    <xf numFmtId="0" fontId="47" fillId="0" borderId="40" xfId="2" applyFont="1" applyFill="1" applyBorder="1" applyAlignment="1" applyProtection="1">
      <alignment vertical="top" wrapText="1"/>
      <protection locked="0"/>
    </xf>
    <xf numFmtId="0" fontId="47" fillId="0" borderId="42" xfId="2" applyFont="1" applyFill="1" applyBorder="1" applyAlignment="1" applyProtection="1">
      <alignment vertical="top"/>
      <protection locked="0"/>
    </xf>
    <xf numFmtId="0" fontId="47" fillId="0" borderId="40" xfId="2" applyFont="1" applyFill="1" applyBorder="1" applyAlignment="1" applyProtection="1">
      <alignment vertical="top"/>
      <protection locked="0"/>
    </xf>
    <xf numFmtId="0" fontId="44" fillId="0" borderId="43" xfId="2" applyFont="1" applyFill="1" applyBorder="1" applyAlignment="1" applyProtection="1">
      <alignment horizontal="left" vertical="center" indent="1"/>
      <protection locked="0"/>
    </xf>
    <xf numFmtId="0" fontId="41" fillId="0" borderId="43" xfId="2" applyFont="1" applyFill="1" applyBorder="1" applyAlignment="1" applyProtection="1">
      <alignment vertical="center"/>
      <protection locked="0"/>
    </xf>
    <xf numFmtId="0" fontId="48" fillId="0" borderId="0" xfId="2" applyFont="1" applyAlignment="1" applyProtection="1">
      <alignment horizontal="left"/>
      <protection locked="0"/>
    </xf>
    <xf numFmtId="0" fontId="49" fillId="0" borderId="0" xfId="2" applyFont="1" applyProtection="1">
      <protection locked="0"/>
    </xf>
    <xf numFmtId="0" fontId="44" fillId="0" borderId="0" xfId="2" applyFont="1" applyFill="1" applyBorder="1" applyAlignment="1" applyProtection="1">
      <alignment horizontal="left" vertical="center" indent="1"/>
      <protection locked="0"/>
    </xf>
    <xf numFmtId="0" fontId="41" fillId="0" borderId="0" xfId="2" applyFont="1" applyFill="1" applyBorder="1" applyAlignment="1" applyProtection="1">
      <alignment vertical="center"/>
      <protection locked="0"/>
    </xf>
    <xf numFmtId="0" fontId="42" fillId="5" borderId="0" xfId="2" applyFont="1" applyFill="1" applyBorder="1" applyAlignment="1" applyProtection="1">
      <alignment horizontal="left" vertical="center"/>
      <protection locked="0"/>
    </xf>
    <xf numFmtId="0" fontId="48" fillId="5" borderId="1" xfId="3" applyFont="1" applyFill="1" applyBorder="1" applyAlignment="1" applyProtection="1">
      <alignment horizontal="left" vertical="top" wrapText="1"/>
      <protection locked="0"/>
    </xf>
    <xf numFmtId="0" fontId="44" fillId="0" borderId="60" xfId="2" applyFont="1" applyFill="1" applyBorder="1" applyAlignment="1" applyProtection="1">
      <alignment horizontal="left" vertical="center" indent="1"/>
      <protection locked="0"/>
    </xf>
    <xf numFmtId="0" fontId="41" fillId="0" borderId="60" xfId="2" applyFont="1" applyFill="1" applyBorder="1" applyAlignment="1" applyProtection="1">
      <alignment vertical="center"/>
      <protection locked="0"/>
    </xf>
    <xf numFmtId="0" fontId="41" fillId="0" borderId="61" xfId="2" applyFont="1" applyFill="1" applyBorder="1" applyAlignment="1" applyProtection="1">
      <alignment vertical="center"/>
      <protection locked="0"/>
    </xf>
    <xf numFmtId="0" fontId="48" fillId="0" borderId="0" xfId="2" applyFont="1" applyFill="1" applyAlignment="1" applyProtection="1">
      <alignment horizontal="left"/>
      <protection locked="0"/>
    </xf>
    <xf numFmtId="0" fontId="51" fillId="7" borderId="72" xfId="3" applyFont="1" applyFill="1" applyBorder="1" applyAlignment="1" applyProtection="1">
      <alignment horizontal="center" vertical="top" wrapText="1"/>
      <protection locked="0"/>
    </xf>
    <xf numFmtId="0" fontId="52" fillId="7" borderId="72" xfId="3" applyFont="1" applyFill="1" applyBorder="1" applyAlignment="1" applyProtection="1">
      <alignment horizontal="center" vertical="top" wrapText="1"/>
      <protection locked="0"/>
    </xf>
    <xf numFmtId="3" fontId="53" fillId="9" borderId="119" xfId="3" applyNumberFormat="1" applyFont="1" applyFill="1" applyBorder="1" applyAlignment="1" applyProtection="1">
      <alignment horizontal="right" vertical="center" wrapText="1"/>
      <protection locked="0"/>
    </xf>
    <xf numFmtId="3" fontId="53" fillId="5" borderId="119" xfId="3" applyNumberFormat="1" applyFont="1" applyFill="1" applyBorder="1" applyAlignment="1" applyProtection="1">
      <alignment horizontal="right" vertical="center" wrapText="1"/>
      <protection locked="0"/>
    </xf>
    <xf numFmtId="9" fontId="53" fillId="5" borderId="119" xfId="4" applyFont="1" applyFill="1" applyBorder="1" applyAlignment="1" applyProtection="1">
      <alignment horizontal="right" vertical="center" wrapText="1"/>
      <protection locked="0"/>
    </xf>
    <xf numFmtId="9" fontId="48" fillId="9" borderId="75" xfId="2" applyNumberFormat="1" applyFont="1" applyFill="1" applyBorder="1" applyAlignment="1" applyProtection="1">
      <alignment horizontal="right" vertical="center" indent="1"/>
      <protection locked="0"/>
    </xf>
    <xf numFmtId="9" fontId="48" fillId="9" borderId="75" xfId="4" applyFont="1" applyFill="1" applyBorder="1" applyAlignment="1" applyProtection="1">
      <alignment horizontal="right" vertical="center" indent="1"/>
      <protection locked="0"/>
    </xf>
    <xf numFmtId="9" fontId="48" fillId="9" borderId="71" xfId="2" applyNumberFormat="1" applyFont="1" applyFill="1" applyBorder="1" applyAlignment="1" applyProtection="1">
      <alignment horizontal="right" vertical="center" indent="1"/>
      <protection locked="0"/>
    </xf>
    <xf numFmtId="9" fontId="48" fillId="9" borderId="71" xfId="2" applyNumberFormat="1" applyFont="1" applyFill="1" applyBorder="1" applyAlignment="1" applyProtection="1">
      <alignment horizontal="center" vertical="center"/>
      <protection locked="0"/>
    </xf>
    <xf numFmtId="0" fontId="54" fillId="0" borderId="0" xfId="3" applyFont="1" applyFill="1" applyBorder="1" applyAlignment="1" applyProtection="1">
      <alignment horizontal="left"/>
      <protection locked="0"/>
    </xf>
    <xf numFmtId="0" fontId="49" fillId="0" borderId="0" xfId="2" applyFont="1" applyFill="1" applyAlignment="1" applyProtection="1">
      <alignment vertical="center"/>
      <protection locked="0"/>
    </xf>
    <xf numFmtId="0" fontId="51" fillId="0" borderId="0" xfId="2" applyFont="1" applyFill="1" applyBorder="1" applyAlignment="1" applyProtection="1">
      <protection locked="0"/>
    </xf>
    <xf numFmtId="0" fontId="51" fillId="0" borderId="0" xfId="2" applyFont="1" applyFill="1" applyBorder="1" applyAlignment="1" applyProtection="1">
      <alignment horizontal="center"/>
      <protection locked="0"/>
    </xf>
    <xf numFmtId="0" fontId="51" fillId="0" borderId="0" xfId="2" applyFont="1" applyFill="1" applyBorder="1" applyAlignment="1" applyProtection="1">
      <alignment horizontal="center" wrapText="1"/>
      <protection locked="0"/>
    </xf>
    <xf numFmtId="0" fontId="55" fillId="0" borderId="0" xfId="2" applyFont="1" applyFill="1" applyBorder="1" applyAlignment="1" applyProtection="1">
      <protection locked="0"/>
    </xf>
    <xf numFmtId="0" fontId="36" fillId="0" borderId="0" xfId="2" applyFont="1" applyAlignment="1" applyProtection="1">
      <alignment horizontal="left"/>
      <protection locked="0"/>
    </xf>
    <xf numFmtId="0" fontId="4" fillId="0" borderId="0" xfId="2" applyProtection="1">
      <protection locked="0"/>
    </xf>
    <xf numFmtId="0" fontId="56" fillId="5" borderId="38" xfId="2" applyFont="1" applyFill="1" applyBorder="1" applyAlignment="1" applyProtection="1">
      <alignment horizontal="left" vertical="center"/>
      <protection locked="0"/>
    </xf>
    <xf numFmtId="0" fontId="57" fillId="0" borderId="0" xfId="3" applyFont="1" applyFill="1" applyBorder="1" applyAlignment="1" applyProtection="1">
      <alignment horizontal="left" vertical="center"/>
      <protection locked="0"/>
    </xf>
    <xf numFmtId="0" fontId="49" fillId="0" borderId="0" xfId="2" applyFont="1" applyFill="1" applyProtection="1">
      <protection locked="0"/>
    </xf>
    <xf numFmtId="0" fontId="48" fillId="0" borderId="0" xfId="2" applyFont="1" applyFill="1" applyAlignment="1" applyProtection="1">
      <alignment horizontal="left" vertical="center"/>
      <protection locked="0"/>
    </xf>
    <xf numFmtId="0" fontId="50" fillId="7" borderId="74" xfId="3" applyFont="1" applyFill="1" applyBorder="1" applyAlignment="1" applyProtection="1">
      <alignment horizontal="center" vertical="top" wrapText="1"/>
      <protection locked="0"/>
    </xf>
    <xf numFmtId="0" fontId="48" fillId="7" borderId="74" xfId="2" applyFont="1" applyFill="1" applyBorder="1" applyAlignment="1" applyProtection="1">
      <alignment horizontal="center" vertical="top" wrapText="1"/>
      <protection locked="0"/>
    </xf>
    <xf numFmtId="0" fontId="50" fillId="7" borderId="74" xfId="2" applyFont="1" applyFill="1" applyBorder="1" applyAlignment="1" applyProtection="1">
      <alignment horizontal="center" vertical="top" wrapText="1"/>
      <protection locked="0"/>
    </xf>
    <xf numFmtId="0" fontId="48" fillId="9" borderId="75" xfId="2" applyFont="1" applyFill="1" applyBorder="1" applyAlignment="1" applyProtection="1">
      <alignment horizontal="left" vertical="center"/>
      <protection locked="0"/>
    </xf>
    <xf numFmtId="0" fontId="50" fillId="9" borderId="75" xfId="3" applyFont="1" applyFill="1" applyBorder="1" applyAlignment="1" applyProtection="1">
      <alignment horizontal="center" vertical="center" wrapText="1"/>
      <protection locked="0"/>
    </xf>
    <xf numFmtId="0" fontId="50" fillId="9" borderId="71" xfId="3" applyFont="1" applyFill="1" applyBorder="1" applyAlignment="1" applyProtection="1">
      <alignment horizontal="center" vertical="center" wrapText="1"/>
      <protection locked="0"/>
    </xf>
    <xf numFmtId="0" fontId="50" fillId="0" borderId="75" xfId="3" applyFont="1" applyFill="1" applyBorder="1" applyAlignment="1" applyProtection="1">
      <alignment vertical="center" wrapText="1"/>
      <protection locked="0"/>
    </xf>
    <xf numFmtId="0" fontId="48" fillId="7" borderId="85" xfId="2" applyFont="1" applyFill="1" applyBorder="1" applyAlignment="1" applyProtection="1">
      <alignment vertical="center"/>
      <protection locked="0"/>
    </xf>
    <xf numFmtId="0" fontId="49" fillId="4" borderId="1" xfId="2" applyFont="1" applyFill="1" applyBorder="1" applyAlignment="1" applyProtection="1">
      <alignment vertical="center"/>
      <protection locked="0"/>
    </xf>
    <xf numFmtId="0" fontId="62" fillId="0" borderId="0" xfId="0" applyFont="1" applyProtection="1">
      <protection locked="0"/>
    </xf>
    <xf numFmtId="49" fontId="48" fillId="0" borderId="0" xfId="2" applyNumberFormat="1" applyFont="1" applyFill="1" applyAlignment="1" applyProtection="1">
      <alignment horizontal="left" vertical="center"/>
      <protection locked="0"/>
    </xf>
    <xf numFmtId="0" fontId="49" fillId="0" borderId="0" xfId="2" applyFont="1" applyAlignment="1" applyProtection="1">
      <alignment vertical="center"/>
      <protection locked="0"/>
    </xf>
    <xf numFmtId="0" fontId="49" fillId="4" borderId="95" xfId="2" applyFont="1" applyFill="1" applyBorder="1" applyAlignment="1" applyProtection="1">
      <alignment wrapText="1"/>
      <protection locked="0"/>
    </xf>
    <xf numFmtId="0" fontId="48" fillId="5" borderId="0" xfId="2" applyFont="1" applyFill="1" applyBorder="1" applyAlignment="1" applyProtection="1">
      <alignment horizontal="left" vertical="center"/>
      <protection locked="0"/>
    </xf>
    <xf numFmtId="0" fontId="49" fillId="0" borderId="1" xfId="2" applyFont="1" applyFill="1" applyBorder="1" applyAlignment="1" applyProtection="1">
      <alignment vertical="center"/>
      <protection locked="0"/>
    </xf>
    <xf numFmtId="0" fontId="50" fillId="7" borderId="1" xfId="3" applyFont="1" applyFill="1" applyBorder="1" applyAlignment="1" applyProtection="1">
      <alignment horizontal="center" vertical="top" wrapText="1"/>
      <protection locked="0"/>
    </xf>
    <xf numFmtId="0" fontId="45" fillId="7" borderId="74" xfId="3" applyFont="1" applyFill="1" applyBorder="1" applyAlignment="1" applyProtection="1">
      <alignment horizontal="center" vertical="top" wrapText="1"/>
      <protection locked="0"/>
    </xf>
    <xf numFmtId="0" fontId="48" fillId="0" borderId="71" xfId="2" applyFont="1" applyBorder="1" applyAlignment="1" applyProtection="1">
      <alignment vertical="center" wrapText="1"/>
      <protection locked="0"/>
    </xf>
    <xf numFmtId="9" fontId="48" fillId="5" borderId="71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2" applyFont="1" applyFill="1" applyAlignment="1" applyProtection="1">
      <alignment horizontal="right" vertical="center"/>
      <protection locked="0"/>
    </xf>
    <xf numFmtId="0" fontId="45" fillId="7" borderId="96" xfId="3" applyFont="1" applyFill="1" applyBorder="1" applyAlignment="1" applyProtection="1">
      <alignment horizontal="center" vertical="top" wrapText="1"/>
      <protection locked="0"/>
    </xf>
    <xf numFmtId="0" fontId="45" fillId="7" borderId="97" xfId="3" applyFont="1" applyFill="1" applyBorder="1" applyAlignment="1" applyProtection="1">
      <alignment horizontal="center" vertical="top" wrapText="1"/>
      <protection locked="0"/>
    </xf>
    <xf numFmtId="0" fontId="48" fillId="0" borderId="103" xfId="2" applyFont="1" applyBorder="1" applyAlignment="1" applyProtection="1">
      <alignment vertical="center" wrapText="1"/>
      <protection locked="0"/>
    </xf>
    <xf numFmtId="0" fontId="48" fillId="0" borderId="104" xfId="2" applyFont="1" applyBorder="1" applyAlignment="1" applyProtection="1">
      <alignment vertical="center" wrapText="1"/>
      <protection locked="0"/>
    </xf>
    <xf numFmtId="9" fontId="48" fillId="5" borderId="104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1" applyFont="1" applyFill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center" wrapText="1"/>
      <protection hidden="1"/>
    </xf>
    <xf numFmtId="0" fontId="14" fillId="0" borderId="16" xfId="0" applyFont="1" applyBorder="1" applyAlignment="1" applyProtection="1">
      <alignment horizontal="center" wrapText="1"/>
      <protection hidden="1"/>
    </xf>
    <xf numFmtId="0" fontId="26" fillId="0" borderId="28" xfId="1" applyFont="1" applyBorder="1" applyAlignment="1" applyProtection="1">
      <alignment horizontal="center" wrapText="1"/>
      <protection hidden="1"/>
    </xf>
    <xf numFmtId="0" fontId="26" fillId="0" borderId="175" xfId="1" applyFont="1" applyBorder="1" applyAlignment="1" applyProtection="1">
      <alignment horizontal="center" wrapText="1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hidden="1"/>
    </xf>
    <xf numFmtId="0" fontId="17" fillId="0" borderId="20" xfId="0" applyFont="1" applyBorder="1" applyAlignment="1" applyProtection="1">
      <alignment horizontal="left" vertical="center" wrapText="1" readingOrder="1"/>
      <protection hidden="1"/>
    </xf>
    <xf numFmtId="0" fontId="17" fillId="0" borderId="21" xfId="0" applyFont="1" applyBorder="1" applyAlignment="1" applyProtection="1">
      <alignment horizontal="left" vertical="center" wrapText="1" readingOrder="1"/>
      <protection hidden="1"/>
    </xf>
    <xf numFmtId="10" fontId="17" fillId="0" borderId="181" xfId="0" applyNumberFormat="1" applyFont="1" applyFill="1" applyBorder="1" applyAlignment="1" applyProtection="1">
      <alignment horizontal="left" vertical="center" wrapText="1" readingOrder="1"/>
      <protection hidden="1"/>
    </xf>
    <xf numFmtId="10" fontId="17" fillId="0" borderId="182" xfId="0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17" fillId="0" borderId="17" xfId="0" applyFont="1" applyBorder="1" applyAlignment="1" applyProtection="1">
      <alignment horizontal="left" vertical="center" wrapText="1" readingOrder="1"/>
      <protection hidden="1"/>
    </xf>
    <xf numFmtId="0" fontId="17" fillId="0" borderId="18" xfId="0" applyFont="1" applyBorder="1" applyAlignment="1" applyProtection="1">
      <alignment horizontal="left" vertical="center" wrapText="1" readingOrder="1"/>
      <protection hidden="1"/>
    </xf>
    <xf numFmtId="10" fontId="17" fillId="0" borderId="180" xfId="0" applyNumberFormat="1" applyFont="1" applyFill="1" applyBorder="1" applyAlignment="1" applyProtection="1">
      <alignment horizontal="center" vertical="center" wrapText="1" readingOrder="1"/>
      <protection hidden="1"/>
    </xf>
    <xf numFmtId="10" fontId="17" fillId="0" borderId="26" xfId="0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2" xfId="0" applyNumberFormat="1" applyFont="1" applyBorder="1" applyAlignment="1" applyProtection="1">
      <alignment horizontal="center" wrapText="1"/>
      <protection hidden="1"/>
    </xf>
    <xf numFmtId="49" fontId="7" fillId="0" borderId="3" xfId="0" applyNumberFormat="1" applyFont="1" applyBorder="1" applyAlignment="1" applyProtection="1">
      <alignment horizontal="center" wrapText="1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17" fillId="0" borderId="178" xfId="0" applyFont="1" applyBorder="1" applyAlignment="1" applyProtection="1">
      <alignment horizontal="left" vertical="center" wrapText="1" readingOrder="1"/>
      <protection hidden="1"/>
    </xf>
    <xf numFmtId="0" fontId="17" fillId="0" borderId="179" xfId="0" applyFont="1" applyBorder="1" applyAlignment="1" applyProtection="1">
      <alignment horizontal="left" vertical="center" wrapText="1" readingOrder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protection hidden="1"/>
    </xf>
    <xf numFmtId="0" fontId="12" fillId="0" borderId="1" xfId="0" applyFont="1" applyFill="1" applyBorder="1" applyAlignment="1" applyProtection="1">
      <protection hidden="1"/>
    </xf>
    <xf numFmtId="0" fontId="12" fillId="0" borderId="8" xfId="0" applyFont="1" applyFill="1" applyBorder="1" applyAlignment="1" applyProtection="1">
      <alignment wrapText="1"/>
      <protection hidden="1"/>
    </xf>
    <xf numFmtId="0" fontId="12" fillId="0" borderId="1" xfId="0" applyFont="1" applyFill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protection hidden="1"/>
    </xf>
    <xf numFmtId="0" fontId="12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12" fillId="0" borderId="10" xfId="0" applyFont="1" applyFill="1" applyBorder="1" applyAlignment="1" applyProtection="1">
      <alignment wrapText="1"/>
      <protection hidden="1"/>
    </xf>
    <xf numFmtId="0" fontId="12" fillId="0" borderId="11" xfId="0" applyFont="1" applyFill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" fontId="12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16" fillId="5" borderId="22" xfId="0" applyFont="1" applyFill="1" applyBorder="1" applyAlignment="1" applyProtection="1">
      <alignment horizontal="center" vertical="center" wrapText="1"/>
      <protection hidden="1"/>
    </xf>
    <xf numFmtId="0" fontId="16" fillId="5" borderId="19" xfId="0" applyFont="1" applyFill="1" applyBorder="1" applyAlignment="1" applyProtection="1">
      <alignment horizontal="center" vertical="center" wrapText="1"/>
      <protection hidden="1"/>
    </xf>
    <xf numFmtId="0" fontId="16" fillId="5" borderId="24" xfId="0" applyFont="1" applyFill="1" applyBorder="1" applyAlignment="1" applyProtection="1">
      <alignment horizontal="center" vertical="center" wrapText="1"/>
      <protection hidden="1"/>
    </xf>
    <xf numFmtId="3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16" fillId="0" borderId="16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0" xfId="0" applyNumberFormat="1" applyFont="1" applyAlignment="1" applyProtection="1">
      <alignment horizontal="center" vertical="center" wrapText="1"/>
      <protection hidden="1"/>
    </xf>
    <xf numFmtId="167" fontId="22" fillId="0" borderId="13" xfId="0" applyNumberFormat="1" applyFont="1" applyBorder="1" applyAlignment="1" applyProtection="1">
      <alignment horizontal="center" vertical="center" wrapText="1"/>
      <protection hidden="1"/>
    </xf>
    <xf numFmtId="0" fontId="23" fillId="2" borderId="4" xfId="0" applyFont="1" applyFill="1" applyBorder="1" applyAlignment="1" applyProtection="1">
      <alignment horizontal="center" vertical="center" wrapText="1"/>
      <protection hidden="1"/>
    </xf>
    <xf numFmtId="0" fontId="23" fillId="2" borderId="5" xfId="0" applyFont="1" applyFill="1" applyBorder="1" applyAlignment="1" applyProtection="1">
      <alignment horizontal="center" vertical="center" wrapText="1"/>
      <protection hidden="1"/>
    </xf>
    <xf numFmtId="49" fontId="49" fillId="0" borderId="2" xfId="2" applyNumberFormat="1" applyFont="1" applyFill="1" applyBorder="1" applyAlignment="1" applyProtection="1">
      <alignment horizontal="left" vertical="center" wrapText="1"/>
      <protection locked="0"/>
    </xf>
    <xf numFmtId="0" fontId="49" fillId="0" borderId="3" xfId="2" applyFont="1" applyFill="1" applyBorder="1" applyAlignment="1" applyProtection="1">
      <alignment horizontal="left" vertical="center" wrapText="1"/>
      <protection locked="0"/>
    </xf>
    <xf numFmtId="3" fontId="49" fillId="0" borderId="49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51" xfId="2" applyNumberFormat="1" applyFont="1" applyFill="1" applyBorder="1" applyAlignment="1" applyProtection="1">
      <alignment horizontal="center" vertical="center" wrapText="1"/>
      <protection locked="0"/>
    </xf>
    <xf numFmtId="44" fontId="52" fillId="0" borderId="53" xfId="1" applyNumberFormat="1" applyFont="1" applyFill="1" applyBorder="1" applyAlignment="1" applyProtection="1">
      <alignment horizontal="center" vertical="center"/>
      <protection locked="0"/>
    </xf>
    <xf numFmtId="0" fontId="52" fillId="0" borderId="102" xfId="1" applyFont="1" applyFill="1" applyBorder="1" applyAlignment="1" applyProtection="1">
      <alignment horizontal="center" vertical="center"/>
      <protection locked="0"/>
    </xf>
    <xf numFmtId="0" fontId="52" fillId="4" borderId="53" xfId="1" applyFont="1" applyFill="1" applyBorder="1" applyAlignment="1" applyProtection="1">
      <alignment horizontal="justify" vertical="center"/>
      <protection locked="0"/>
    </xf>
    <xf numFmtId="0" fontId="52" fillId="4" borderId="55" xfId="1" applyFont="1" applyFill="1" applyBorder="1" applyAlignment="1" applyProtection="1">
      <alignment horizontal="justify" vertical="center"/>
      <protection locked="0"/>
    </xf>
    <xf numFmtId="0" fontId="52" fillId="4" borderId="53" xfId="1" applyFont="1" applyFill="1" applyBorder="1" applyAlignment="1" applyProtection="1">
      <alignment horizontal="center" vertical="center"/>
      <protection locked="0"/>
    </xf>
    <xf numFmtId="0" fontId="52" fillId="4" borderId="55" xfId="1" applyFont="1" applyFill="1" applyBorder="1" applyAlignment="1" applyProtection="1">
      <alignment horizontal="center" vertical="center"/>
      <protection locked="0"/>
    </xf>
    <xf numFmtId="0" fontId="35" fillId="0" borderId="1" xfId="2" applyFont="1" applyFill="1" applyBorder="1" applyAlignment="1" applyProtection="1">
      <alignment horizontal="center" vertical="center"/>
      <protection locked="0"/>
    </xf>
    <xf numFmtId="0" fontId="0" fillId="0" borderId="113" xfId="2" applyFont="1" applyFill="1" applyBorder="1" applyAlignment="1" applyProtection="1">
      <alignment horizontal="center" vertical="center"/>
      <protection locked="0"/>
    </xf>
    <xf numFmtId="0" fontId="35" fillId="0" borderId="93" xfId="2" applyFont="1" applyFill="1" applyBorder="1" applyAlignment="1" applyProtection="1">
      <alignment horizontal="center" vertical="center"/>
      <protection locked="0"/>
    </xf>
    <xf numFmtId="0" fontId="35" fillId="0" borderId="114" xfId="2" applyFont="1" applyFill="1" applyBorder="1" applyAlignment="1" applyProtection="1">
      <alignment horizontal="center" vertical="center"/>
      <protection locked="0"/>
    </xf>
    <xf numFmtId="0" fontId="0" fillId="0" borderId="31" xfId="2" applyFont="1" applyFill="1" applyBorder="1" applyAlignment="1" applyProtection="1">
      <alignment horizontal="center" vertical="center"/>
      <protection locked="0"/>
    </xf>
    <xf numFmtId="0" fontId="35" fillId="0" borderId="92" xfId="2" applyFont="1" applyFill="1" applyBorder="1" applyAlignment="1" applyProtection="1">
      <alignment horizontal="center" vertical="center"/>
      <protection locked="0"/>
    </xf>
    <xf numFmtId="0" fontId="35" fillId="0" borderId="30" xfId="2" applyFont="1" applyFill="1" applyBorder="1" applyAlignment="1" applyProtection="1">
      <alignment horizontal="center" vertical="center"/>
      <protection locked="0"/>
    </xf>
    <xf numFmtId="0" fontId="49" fillId="0" borderId="1" xfId="2" applyFont="1" applyFill="1" applyBorder="1" applyAlignment="1" applyProtection="1">
      <alignment horizontal="left" vertical="center" wrapText="1"/>
      <protection locked="0"/>
    </xf>
    <xf numFmtId="0" fontId="35" fillId="0" borderId="31" xfId="2" applyFont="1" applyFill="1" applyBorder="1" applyAlignment="1" applyProtection="1">
      <alignment horizontal="center" vertical="center"/>
      <protection locked="0"/>
    </xf>
    <xf numFmtId="0" fontId="35" fillId="0" borderId="113" xfId="2" applyFont="1" applyFill="1" applyBorder="1" applyAlignment="1" applyProtection="1">
      <alignment horizontal="center" vertical="center"/>
      <protection locked="0"/>
    </xf>
    <xf numFmtId="0" fontId="13" fillId="0" borderId="77" xfId="3" applyFont="1" applyFill="1" applyBorder="1" applyAlignment="1" applyProtection="1">
      <alignment horizontal="justify" vertical="top" wrapText="1"/>
      <protection locked="0"/>
    </xf>
    <xf numFmtId="0" fontId="13" fillId="0" borderId="78" xfId="3" applyFont="1" applyFill="1" applyBorder="1" applyAlignment="1" applyProtection="1">
      <alignment horizontal="justify" vertical="top" wrapText="1"/>
      <protection locked="0"/>
    </xf>
    <xf numFmtId="0" fontId="13" fillId="0" borderId="79" xfId="3" applyFont="1" applyFill="1" applyBorder="1" applyAlignment="1" applyProtection="1">
      <alignment horizontal="justify" vertical="top" wrapText="1"/>
      <protection locked="0"/>
    </xf>
    <xf numFmtId="0" fontId="47" fillId="0" borderId="108" xfId="2" applyFont="1" applyFill="1" applyBorder="1" applyAlignment="1" applyProtection="1">
      <alignment horizontal="center" vertical="top" wrapText="1"/>
      <protection locked="0"/>
    </xf>
    <xf numFmtId="0" fontId="47" fillId="0" borderId="109" xfId="2" applyFont="1" applyFill="1" applyBorder="1" applyAlignment="1" applyProtection="1">
      <alignment horizontal="center" vertical="top" wrapText="1"/>
      <protection locked="0"/>
    </xf>
    <xf numFmtId="0" fontId="47" fillId="0" borderId="1" xfId="2" applyFont="1" applyFill="1" applyBorder="1" applyAlignment="1" applyProtection="1">
      <alignment horizontal="center" vertical="top" wrapText="1"/>
      <protection locked="0"/>
    </xf>
    <xf numFmtId="3" fontId="47" fillId="0" borderId="108" xfId="2" applyNumberFormat="1" applyFont="1" applyFill="1" applyBorder="1" applyAlignment="1" applyProtection="1">
      <alignment horizontal="center" vertical="top" wrapText="1"/>
      <protection locked="0"/>
    </xf>
    <xf numFmtId="3" fontId="47" fillId="0" borderId="109" xfId="2" applyNumberFormat="1" applyFont="1" applyFill="1" applyBorder="1" applyAlignment="1" applyProtection="1">
      <alignment horizontal="center" vertical="top" wrapText="1"/>
      <protection locked="0"/>
    </xf>
    <xf numFmtId="3" fontId="48" fillId="5" borderId="105" xfId="2" applyNumberFormat="1" applyFont="1" applyFill="1" applyBorder="1" applyAlignment="1" applyProtection="1">
      <alignment horizontal="center" vertical="center" wrapText="1"/>
      <protection locked="0"/>
    </xf>
    <xf numFmtId="3" fontId="48" fillId="5" borderId="106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105" xfId="1" applyFont="1" applyBorder="1" applyAlignment="1" applyProtection="1">
      <alignment horizontal="center" vertical="center" wrapText="1"/>
      <protection locked="0"/>
    </xf>
    <xf numFmtId="0" fontId="45" fillId="0" borderId="106" xfId="1" applyFont="1" applyBorder="1" applyAlignment="1" applyProtection="1">
      <alignment horizontal="center" vertical="center" wrapText="1"/>
      <protection locked="0"/>
    </xf>
    <xf numFmtId="0" fontId="45" fillId="0" borderId="107" xfId="1" applyFont="1" applyBorder="1" applyAlignment="1" applyProtection="1">
      <alignment horizontal="center" vertical="center" wrapText="1"/>
      <protection locked="0"/>
    </xf>
    <xf numFmtId="0" fontId="45" fillId="7" borderId="98" xfId="3" applyFont="1" applyFill="1" applyBorder="1" applyAlignment="1" applyProtection="1">
      <alignment horizontal="center" vertical="top" wrapText="1"/>
      <protection locked="0"/>
    </xf>
    <xf numFmtId="0" fontId="45" fillId="7" borderId="99" xfId="3" applyFont="1" applyFill="1" applyBorder="1" applyAlignment="1" applyProtection="1">
      <alignment horizontal="center" vertical="top" wrapText="1"/>
      <protection locked="0"/>
    </xf>
    <xf numFmtId="0" fontId="45" fillId="7" borderId="100" xfId="3" applyFont="1" applyFill="1" applyBorder="1" applyAlignment="1" applyProtection="1">
      <alignment horizontal="center" vertical="top" wrapText="1"/>
      <protection locked="0"/>
    </xf>
    <xf numFmtId="3" fontId="48" fillId="5" borderId="75" xfId="2" applyNumberFormat="1" applyFont="1" applyFill="1" applyBorder="1" applyAlignment="1" applyProtection="1">
      <alignment horizontal="center" vertical="center" wrapText="1"/>
      <protection locked="0"/>
    </xf>
    <xf numFmtId="3" fontId="48" fillId="5" borderId="76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75" xfId="1" applyFont="1" applyBorder="1" applyAlignment="1" applyProtection="1">
      <alignment horizontal="center" vertical="center" wrapText="1"/>
      <protection locked="0"/>
    </xf>
    <xf numFmtId="0" fontId="45" fillId="0" borderId="76" xfId="1" applyFont="1" applyBorder="1" applyAlignment="1" applyProtection="1">
      <alignment horizontal="center" vertical="center" wrapText="1"/>
      <protection locked="0"/>
    </xf>
    <xf numFmtId="3" fontId="49" fillId="0" borderId="82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83" xfId="2" applyNumberFormat="1" applyFont="1" applyFill="1" applyBorder="1" applyAlignment="1" applyProtection="1">
      <alignment horizontal="center" vertical="center" wrapText="1"/>
      <protection locked="0"/>
    </xf>
    <xf numFmtId="3" fontId="49" fillId="4" borderId="53" xfId="2" applyNumberFormat="1" applyFont="1" applyFill="1" applyBorder="1" applyAlignment="1" applyProtection="1">
      <alignment horizontal="center" vertical="center" wrapText="1"/>
      <protection locked="0"/>
    </xf>
    <xf numFmtId="3" fontId="49" fillId="4" borderId="55" xfId="2" applyNumberFormat="1" applyFont="1" applyFill="1" applyBorder="1" applyAlignment="1" applyProtection="1">
      <alignment horizontal="center" vertical="center" wrapText="1"/>
      <protection locked="0"/>
    </xf>
    <xf numFmtId="0" fontId="52" fillId="4" borderId="53" xfId="1" applyFont="1" applyFill="1" applyBorder="1" applyAlignment="1" applyProtection="1">
      <alignment horizontal="center" vertical="center" wrapText="1"/>
      <protection locked="0"/>
    </xf>
    <xf numFmtId="0" fontId="52" fillId="4" borderId="55" xfId="1" applyFont="1" applyFill="1" applyBorder="1" applyAlignment="1" applyProtection="1">
      <alignment horizontal="center" vertical="center" wrapText="1"/>
      <protection locked="0"/>
    </xf>
    <xf numFmtId="0" fontId="52" fillId="4" borderId="53" xfId="1" applyFont="1" applyFill="1" applyBorder="1" applyAlignment="1" applyProtection="1">
      <alignment horizontal="left" vertical="center"/>
      <protection locked="0"/>
    </xf>
    <xf numFmtId="0" fontId="52" fillId="4" borderId="55" xfId="1" applyFont="1" applyFill="1" applyBorder="1" applyAlignment="1" applyProtection="1">
      <alignment horizontal="left" vertical="center"/>
      <protection locked="0"/>
    </xf>
    <xf numFmtId="3" fontId="49" fillId="4" borderId="49" xfId="2" applyNumberFormat="1" applyFont="1" applyFill="1" applyBorder="1" applyAlignment="1" applyProtection="1">
      <alignment horizontal="center" vertical="center" wrapText="1"/>
      <protection locked="0"/>
    </xf>
    <xf numFmtId="3" fontId="49" fillId="4" borderId="51" xfId="2" applyNumberFormat="1" applyFont="1" applyFill="1" applyBorder="1" applyAlignment="1" applyProtection="1">
      <alignment horizontal="center" vertical="center" wrapText="1"/>
      <protection locked="0"/>
    </xf>
    <xf numFmtId="0" fontId="45" fillId="7" borderId="2" xfId="3" applyFont="1" applyFill="1" applyBorder="1" applyAlignment="1" applyProtection="1">
      <alignment horizontal="center" vertical="center" wrapText="1"/>
      <protection locked="0"/>
    </xf>
    <xf numFmtId="0" fontId="45" fillId="7" borderId="3" xfId="3" applyFont="1" applyFill="1" applyBorder="1" applyAlignment="1" applyProtection="1">
      <alignment horizontal="center" vertical="center" wrapText="1"/>
      <protection locked="0"/>
    </xf>
    <xf numFmtId="0" fontId="45" fillId="7" borderId="46" xfId="3" applyFont="1" applyFill="1" applyBorder="1" applyAlignment="1" applyProtection="1">
      <alignment horizontal="center" vertical="top" wrapText="1"/>
      <protection locked="0"/>
    </xf>
    <xf numFmtId="0" fontId="45" fillId="7" borderId="48" xfId="3" applyFont="1" applyFill="1" applyBorder="1" applyAlignment="1" applyProtection="1">
      <alignment horizontal="center" vertical="top" wrapText="1"/>
      <protection locked="0"/>
    </xf>
    <xf numFmtId="170" fontId="52" fillId="4" borderId="1" xfId="5" applyFont="1" applyFill="1" applyBorder="1" applyAlignment="1" applyProtection="1">
      <alignment horizontal="center" vertical="center" wrapText="1"/>
      <protection locked="0"/>
    </xf>
    <xf numFmtId="9" fontId="51" fillId="4" borderId="1" xfId="2" applyNumberFormat="1" applyFont="1" applyFill="1" applyBorder="1" applyAlignment="1" applyProtection="1">
      <alignment horizontal="center" vertical="center"/>
      <protection locked="0"/>
    </xf>
    <xf numFmtId="9" fontId="51" fillId="4" borderId="1" xfId="2" applyNumberFormat="1" applyFont="1" applyFill="1" applyBorder="1" applyAlignment="1" applyProtection="1">
      <alignment horizontal="center" vertical="center" wrapText="1"/>
      <protection locked="0"/>
    </xf>
    <xf numFmtId="170" fontId="45" fillId="7" borderId="88" xfId="5" applyFont="1" applyFill="1" applyBorder="1" applyAlignment="1" applyProtection="1">
      <alignment horizontal="center" vertical="center" wrapText="1"/>
      <protection locked="0"/>
    </xf>
    <xf numFmtId="170" fontId="45" fillId="7" borderId="90" xfId="5" applyFont="1" applyFill="1" applyBorder="1" applyAlignment="1" applyProtection="1">
      <alignment horizontal="center" vertical="center" wrapText="1"/>
      <protection locked="0"/>
    </xf>
    <xf numFmtId="170" fontId="45" fillId="7" borderId="93" xfId="5" applyFont="1" applyFill="1" applyBorder="1" applyAlignment="1" applyProtection="1">
      <alignment horizontal="center" vertical="center" wrapText="1"/>
      <protection locked="0"/>
    </xf>
    <xf numFmtId="170" fontId="45" fillId="7" borderId="33" xfId="5" applyFont="1" applyFill="1" applyBorder="1" applyAlignment="1" applyProtection="1">
      <alignment horizontal="center" vertical="center" wrapText="1"/>
      <protection locked="0"/>
    </xf>
    <xf numFmtId="0" fontId="64" fillId="5" borderId="31" xfId="2" applyFont="1" applyFill="1" applyBorder="1" applyAlignment="1" applyProtection="1">
      <alignment horizontal="center" vertical="center" wrapText="1"/>
      <protection locked="0"/>
    </xf>
    <xf numFmtId="0" fontId="64" fillId="5" borderId="92" xfId="2" applyFont="1" applyFill="1" applyBorder="1" applyAlignment="1" applyProtection="1">
      <alignment horizontal="center" vertical="center" wrapText="1"/>
      <protection locked="0"/>
    </xf>
    <xf numFmtId="0" fontId="50" fillId="7" borderId="87" xfId="3" applyFont="1" applyFill="1" applyBorder="1" applyAlignment="1" applyProtection="1">
      <alignment horizontal="center" vertical="center" wrapText="1"/>
      <protection locked="0"/>
    </xf>
    <xf numFmtId="0" fontId="50" fillId="7" borderId="92" xfId="3" applyFont="1" applyFill="1" applyBorder="1" applyAlignment="1" applyProtection="1">
      <alignment horizontal="center" vertical="center" wrapText="1"/>
      <protection locked="0"/>
    </xf>
    <xf numFmtId="0" fontId="50" fillId="7" borderId="94" xfId="3" applyFont="1" applyFill="1" applyBorder="1" applyAlignment="1" applyProtection="1">
      <alignment horizontal="center" vertical="center" wrapText="1"/>
      <protection locked="0"/>
    </xf>
    <xf numFmtId="0" fontId="50" fillId="7" borderId="88" xfId="2" applyFont="1" applyFill="1" applyBorder="1" applyAlignment="1" applyProtection="1">
      <alignment horizontal="center" vertical="center" wrapText="1"/>
      <protection locked="0"/>
    </xf>
    <xf numFmtId="0" fontId="50" fillId="7" borderId="89" xfId="2" applyFont="1" applyFill="1" applyBorder="1" applyAlignment="1" applyProtection="1">
      <alignment horizontal="center" vertical="center" wrapText="1"/>
      <protection locked="0"/>
    </xf>
    <xf numFmtId="0" fontId="50" fillId="7" borderId="90" xfId="2" applyFont="1" applyFill="1" applyBorder="1" applyAlignment="1" applyProtection="1">
      <alignment horizontal="center" vertical="center" wrapText="1"/>
      <protection locked="0"/>
    </xf>
    <xf numFmtId="0" fontId="50" fillId="7" borderId="93" xfId="2" applyFont="1" applyFill="1" applyBorder="1" applyAlignment="1" applyProtection="1">
      <alignment horizontal="center" vertical="center" wrapText="1"/>
      <protection locked="0"/>
    </xf>
    <xf numFmtId="0" fontId="50" fillId="7" borderId="0" xfId="2" applyFont="1" applyFill="1" applyBorder="1" applyAlignment="1" applyProtection="1">
      <alignment horizontal="center" vertical="center" wrapText="1"/>
      <protection locked="0"/>
    </xf>
    <xf numFmtId="0" fontId="50" fillId="7" borderId="33" xfId="2" applyFont="1" applyFill="1" applyBorder="1" applyAlignment="1" applyProtection="1">
      <alignment horizontal="center" vertical="center" wrapText="1"/>
      <protection locked="0"/>
    </xf>
    <xf numFmtId="171" fontId="45" fillId="7" borderId="44" xfId="5" applyNumberFormat="1" applyFont="1" applyFill="1" applyBorder="1" applyAlignment="1" applyProtection="1">
      <alignment horizontal="center" vertical="center" wrapText="1"/>
      <protection locked="0"/>
    </xf>
    <xf numFmtId="171" fontId="45" fillId="7" borderId="91" xfId="5" applyNumberFormat="1" applyFont="1" applyFill="1" applyBorder="1" applyAlignment="1" applyProtection="1">
      <alignment horizontal="center" vertical="center" wrapText="1"/>
      <protection locked="0"/>
    </xf>
    <xf numFmtId="0" fontId="58" fillId="4" borderId="82" xfId="3" applyFont="1" applyFill="1" applyBorder="1" applyAlignment="1" applyProtection="1">
      <alignment horizontal="center" vertical="center" wrapText="1"/>
      <protection locked="0"/>
    </xf>
    <xf numFmtId="0" fontId="58" fillId="4" borderId="83" xfId="3" applyFont="1" applyFill="1" applyBorder="1" applyAlignment="1" applyProtection="1">
      <alignment horizontal="center" vertical="center" wrapText="1"/>
      <protection locked="0"/>
    </xf>
    <xf numFmtId="0" fontId="58" fillId="4" borderId="53" xfId="3" applyFont="1" applyFill="1" applyBorder="1" applyAlignment="1" applyProtection="1">
      <alignment horizontal="center" vertical="center" wrapText="1"/>
      <protection locked="0"/>
    </xf>
    <xf numFmtId="0" fontId="58" fillId="4" borderId="54" xfId="3" applyFont="1" applyFill="1" applyBorder="1" applyAlignment="1" applyProtection="1">
      <alignment horizontal="center" vertical="center" wrapText="1"/>
      <protection locked="0"/>
    </xf>
    <xf numFmtId="0" fontId="58" fillId="4" borderId="55" xfId="3" applyFont="1" applyFill="1" applyBorder="1" applyAlignment="1" applyProtection="1">
      <alignment horizontal="center" vertical="center" wrapText="1"/>
      <protection locked="0"/>
    </xf>
    <xf numFmtId="0" fontId="50" fillId="9" borderId="75" xfId="3" applyFont="1" applyFill="1" applyBorder="1" applyAlignment="1" applyProtection="1">
      <alignment horizontal="center" vertical="center" wrapText="1"/>
      <protection locked="0"/>
    </xf>
    <xf numFmtId="0" fontId="50" fillId="9" borderId="76" xfId="3" applyFont="1" applyFill="1" applyBorder="1" applyAlignment="1" applyProtection="1">
      <alignment horizontal="center" vertical="center" wrapText="1"/>
      <protection locked="0"/>
    </xf>
    <xf numFmtId="0" fontId="50" fillId="9" borderId="84" xfId="3" applyFont="1" applyFill="1" applyBorder="1" applyAlignment="1" applyProtection="1">
      <alignment horizontal="center" vertical="center" wrapText="1"/>
      <protection locked="0"/>
    </xf>
    <xf numFmtId="0" fontId="45" fillId="7" borderId="86" xfId="3" applyFont="1" applyFill="1" applyBorder="1" applyAlignment="1" applyProtection="1">
      <alignment horizontal="left" vertical="top" wrapText="1"/>
      <protection locked="0"/>
    </xf>
    <xf numFmtId="0" fontId="0" fillId="0" borderId="86" xfId="2" applyFont="1" applyFill="1" applyBorder="1" applyAlignment="1" applyProtection="1">
      <alignment horizontal="justify" vertical="top" wrapText="1"/>
      <protection locked="0"/>
    </xf>
    <xf numFmtId="0" fontId="35" fillId="0" borderId="86" xfId="2" applyFont="1" applyFill="1" applyBorder="1" applyAlignment="1" applyProtection="1">
      <alignment horizontal="justify" vertical="top" wrapText="1"/>
      <protection locked="0"/>
    </xf>
    <xf numFmtId="0" fontId="50" fillId="7" borderId="46" xfId="3" applyFont="1" applyFill="1" applyBorder="1" applyAlignment="1" applyProtection="1">
      <alignment horizontal="center" vertical="top" wrapText="1"/>
      <protection locked="0"/>
    </xf>
    <xf numFmtId="0" fontId="50" fillId="7" borderId="48" xfId="3" applyFont="1" applyFill="1" applyBorder="1" applyAlignment="1" applyProtection="1">
      <alignment horizontal="center" vertical="top" wrapText="1"/>
      <protection locked="0"/>
    </xf>
    <xf numFmtId="0" fontId="50" fillId="7" borderId="74" xfId="3" applyFont="1" applyFill="1" applyBorder="1" applyAlignment="1" applyProtection="1">
      <alignment horizontal="center" vertical="top" wrapText="1"/>
      <protection locked="0"/>
    </xf>
    <xf numFmtId="0" fontId="58" fillId="4" borderId="49" xfId="3" applyFont="1" applyFill="1" applyBorder="1" applyAlignment="1" applyProtection="1">
      <alignment horizontal="center" vertical="center" wrapText="1"/>
      <protection locked="0"/>
    </xf>
    <xf numFmtId="0" fontId="58" fillId="4" borderId="51" xfId="3" applyFont="1" applyFill="1" applyBorder="1" applyAlignment="1" applyProtection="1">
      <alignment horizontal="center" vertical="center" wrapText="1"/>
      <protection locked="0"/>
    </xf>
    <xf numFmtId="0" fontId="48" fillId="9" borderId="117" xfId="2" applyFont="1" applyFill="1" applyBorder="1" applyAlignment="1" applyProtection="1">
      <alignment horizontal="left" vertical="center"/>
      <protection locked="0"/>
    </xf>
    <xf numFmtId="0" fontId="48" fillId="9" borderId="118" xfId="2" applyFont="1" applyFill="1" applyBorder="1" applyAlignment="1" applyProtection="1">
      <alignment horizontal="left" vertical="center"/>
      <protection locked="0"/>
    </xf>
    <xf numFmtId="0" fontId="48" fillId="9" borderId="75" xfId="2" applyFont="1" applyFill="1" applyBorder="1" applyAlignment="1" applyProtection="1">
      <alignment horizontal="left" vertical="center" wrapText="1"/>
      <protection locked="0"/>
    </xf>
    <xf numFmtId="0" fontId="48" fillId="9" borderId="76" xfId="2" applyFont="1" applyFill="1" applyBorder="1" applyAlignment="1" applyProtection="1">
      <alignment horizontal="left" vertical="center" wrapText="1"/>
      <protection locked="0"/>
    </xf>
    <xf numFmtId="0" fontId="50" fillId="7" borderId="71" xfId="3" applyFont="1" applyFill="1" applyBorder="1" applyAlignment="1" applyProtection="1">
      <alignment horizontal="center" vertical="center" wrapText="1"/>
      <protection locked="0"/>
    </xf>
    <xf numFmtId="164" fontId="16" fillId="4" borderId="3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5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3" xfId="2" applyFont="1" applyFill="1" applyBorder="1" applyAlignment="1" applyProtection="1">
      <alignment horizontal="justify" vertical="top"/>
      <protection locked="0"/>
    </xf>
    <xf numFmtId="0" fontId="35" fillId="0" borderId="54" xfId="2" applyFont="1" applyFill="1" applyBorder="1" applyAlignment="1" applyProtection="1">
      <alignment horizontal="justify" vertical="top"/>
      <protection locked="0"/>
    </xf>
    <xf numFmtId="0" fontId="35" fillId="0" borderId="55" xfId="2" applyFont="1" applyFill="1" applyBorder="1" applyAlignment="1" applyProtection="1">
      <alignment horizontal="justify" vertical="top"/>
      <protection locked="0"/>
    </xf>
    <xf numFmtId="0" fontId="35" fillId="0" borderId="57" xfId="2" applyFont="1" applyFill="1" applyBorder="1" applyAlignment="1" applyProtection="1">
      <alignment horizontal="justify" vertical="top" wrapText="1"/>
      <protection locked="0"/>
    </xf>
    <xf numFmtId="0" fontId="35" fillId="0" borderId="58" xfId="2" applyFont="1" applyFill="1" applyBorder="1" applyAlignment="1" applyProtection="1">
      <alignment horizontal="justify" vertical="top"/>
      <protection locked="0"/>
    </xf>
    <xf numFmtId="0" fontId="35" fillId="0" borderId="59" xfId="2" applyFont="1" applyFill="1" applyBorder="1" applyAlignment="1" applyProtection="1">
      <alignment horizontal="justify" vertical="top"/>
      <protection locked="0"/>
    </xf>
    <xf numFmtId="0" fontId="50" fillId="7" borderId="62" xfId="2" applyFont="1" applyFill="1" applyBorder="1" applyAlignment="1" applyProtection="1">
      <alignment horizontal="center" vertical="top" wrapText="1"/>
      <protection locked="0"/>
    </xf>
    <xf numFmtId="0" fontId="50" fillId="7" borderId="63" xfId="2" applyFont="1" applyFill="1" applyBorder="1" applyAlignment="1" applyProtection="1">
      <alignment horizontal="center" vertical="top" wrapText="1"/>
      <protection locked="0"/>
    </xf>
    <xf numFmtId="0" fontId="50" fillId="7" borderId="69" xfId="2" applyFont="1" applyFill="1" applyBorder="1" applyAlignment="1" applyProtection="1">
      <alignment horizontal="center" vertical="top" wrapText="1"/>
      <protection locked="0"/>
    </xf>
    <xf numFmtId="0" fontId="50" fillId="7" borderId="70" xfId="2" applyFont="1" applyFill="1" applyBorder="1" applyAlignment="1" applyProtection="1">
      <alignment horizontal="center" vertical="top" wrapText="1"/>
      <protection locked="0"/>
    </xf>
    <xf numFmtId="0" fontId="50" fillId="8" borderId="64" xfId="3" applyFont="1" applyFill="1" applyBorder="1" applyAlignment="1" applyProtection="1">
      <alignment horizontal="center" vertical="center" wrapText="1"/>
      <protection locked="0"/>
    </xf>
    <xf numFmtId="0" fontId="50" fillId="8" borderId="65" xfId="3" applyFont="1" applyFill="1" applyBorder="1" applyAlignment="1" applyProtection="1">
      <alignment horizontal="center" vertical="center" wrapText="1"/>
      <protection locked="0"/>
    </xf>
    <xf numFmtId="0" fontId="50" fillId="8" borderId="66" xfId="3" applyFont="1" applyFill="1" applyBorder="1" applyAlignment="1" applyProtection="1">
      <alignment horizontal="center" vertical="center" wrapText="1"/>
      <protection locked="0"/>
    </xf>
    <xf numFmtId="0" fontId="48" fillId="8" borderId="67" xfId="2" applyFont="1" applyFill="1" applyBorder="1" applyAlignment="1" applyProtection="1">
      <alignment horizontal="center" vertical="top" wrapText="1"/>
      <protection locked="0"/>
    </xf>
    <xf numFmtId="0" fontId="48" fillId="8" borderId="68" xfId="2" applyFont="1" applyFill="1" applyBorder="1" applyAlignment="1" applyProtection="1">
      <alignment horizontal="center" vertical="top" wrapText="1"/>
      <protection locked="0"/>
    </xf>
    <xf numFmtId="0" fontId="48" fillId="8" borderId="69" xfId="2" applyFont="1" applyFill="1" applyBorder="1" applyAlignment="1" applyProtection="1">
      <alignment horizontal="center" vertical="top" wrapText="1"/>
      <protection locked="0"/>
    </xf>
    <xf numFmtId="0" fontId="48" fillId="8" borderId="70" xfId="2" applyFont="1" applyFill="1" applyBorder="1" applyAlignment="1" applyProtection="1">
      <alignment horizontal="center" vertical="top" wrapText="1"/>
      <protection locked="0"/>
    </xf>
    <xf numFmtId="0" fontId="50" fillId="8" borderId="71" xfId="3" applyFont="1" applyFill="1" applyBorder="1" applyAlignment="1" applyProtection="1">
      <alignment horizontal="center" vertical="center" wrapText="1"/>
      <protection locked="0"/>
    </xf>
    <xf numFmtId="0" fontId="50" fillId="8" borderId="72" xfId="3" applyFont="1" applyFill="1" applyBorder="1" applyAlignment="1" applyProtection="1">
      <alignment horizontal="center" vertical="center" wrapText="1"/>
      <protection locked="0"/>
    </xf>
    <xf numFmtId="0" fontId="50" fillId="8" borderId="116" xfId="3" applyFont="1" applyFill="1" applyBorder="1" applyAlignment="1" applyProtection="1">
      <alignment horizontal="center" vertical="center" wrapText="1"/>
      <protection locked="0"/>
    </xf>
    <xf numFmtId="0" fontId="35" fillId="0" borderId="54" xfId="2" applyFont="1" applyFill="1" applyBorder="1" applyAlignment="1" applyProtection="1">
      <alignment horizontal="justify" vertical="top" wrapText="1"/>
      <protection locked="0"/>
    </xf>
    <xf numFmtId="0" fontId="0" fillId="4" borderId="2" xfId="2" applyFont="1" applyFill="1" applyBorder="1" applyAlignment="1" applyProtection="1">
      <alignment horizontal="justify" vertical="top" wrapText="1"/>
      <protection locked="0"/>
    </xf>
    <xf numFmtId="0" fontId="35" fillId="4" borderId="34" xfId="2" applyFont="1" applyFill="1" applyBorder="1" applyAlignment="1" applyProtection="1">
      <alignment horizontal="justify" vertical="top"/>
      <protection locked="0"/>
    </xf>
    <xf numFmtId="0" fontId="35" fillId="4" borderId="3" xfId="2" applyFont="1" applyFill="1" applyBorder="1" applyAlignment="1" applyProtection="1">
      <alignment horizontal="justify" vertical="top"/>
      <protection locked="0"/>
    </xf>
    <xf numFmtId="0" fontId="47" fillId="0" borderId="40" xfId="2" applyFont="1" applyFill="1" applyBorder="1" applyAlignment="1" applyProtection="1">
      <alignment horizontal="left" vertical="top"/>
      <protection locked="0"/>
    </xf>
    <xf numFmtId="0" fontId="47" fillId="0" borderId="41" xfId="2" applyFont="1" applyFill="1" applyBorder="1" applyAlignment="1" applyProtection="1">
      <alignment horizontal="left" vertical="top"/>
      <protection locked="0"/>
    </xf>
    <xf numFmtId="164" fontId="16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16" fillId="4" borderId="34" xfId="0" applyNumberFormat="1" applyFont="1" applyFill="1" applyBorder="1" applyAlignment="1" applyProtection="1">
      <alignment horizontal="left" vertical="center" wrapText="1"/>
      <protection locked="0"/>
    </xf>
    <xf numFmtId="164" fontId="16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16" fillId="4" borderId="4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89" xfId="0" applyNumberFormat="1" applyFont="1" applyFill="1" applyBorder="1" applyAlignment="1" applyProtection="1">
      <alignment horizontal="center" vertical="center" wrapText="1"/>
      <protection locked="0"/>
    </xf>
    <xf numFmtId="0" fontId="50" fillId="7" borderId="69" xfId="3" applyFont="1" applyFill="1" applyBorder="1" applyAlignment="1" applyProtection="1">
      <alignment horizontal="center" vertical="center" wrapText="1"/>
      <protection locked="0"/>
    </xf>
    <xf numFmtId="0" fontId="50" fillId="7" borderId="115" xfId="3" applyFont="1" applyFill="1" applyBorder="1" applyAlignment="1" applyProtection="1">
      <alignment horizontal="center" vertical="center" wrapText="1"/>
      <protection locked="0"/>
    </xf>
    <xf numFmtId="0" fontId="50" fillId="7" borderId="68" xfId="3" applyFont="1" applyFill="1" applyBorder="1" applyAlignment="1" applyProtection="1">
      <alignment horizontal="center" vertical="center" wrapText="1"/>
      <protection locked="0"/>
    </xf>
    <xf numFmtId="0" fontId="50" fillId="7" borderId="46" xfId="3" applyFont="1" applyFill="1" applyBorder="1" applyAlignment="1" applyProtection="1">
      <alignment horizontal="center" vertical="center" wrapText="1"/>
      <protection locked="0"/>
    </xf>
    <xf numFmtId="0" fontId="50" fillId="7" borderId="47" xfId="3" applyFont="1" applyFill="1" applyBorder="1" applyAlignment="1" applyProtection="1">
      <alignment horizontal="center" vertical="center" wrapText="1"/>
      <protection locked="0"/>
    </xf>
    <xf numFmtId="0" fontId="50" fillId="7" borderId="73" xfId="3" applyFont="1" applyFill="1" applyBorder="1" applyAlignment="1" applyProtection="1">
      <alignment horizontal="center" vertical="center" wrapText="1"/>
      <protection locked="0"/>
    </xf>
    <xf numFmtId="0" fontId="48" fillId="0" borderId="33" xfId="2" applyFont="1" applyFill="1" applyBorder="1" applyAlignment="1" applyProtection="1">
      <alignment horizontal="center"/>
      <protection locked="0"/>
    </xf>
    <xf numFmtId="0" fontId="47" fillId="4" borderId="110" xfId="2" applyFont="1" applyFill="1" applyBorder="1" applyAlignment="1" applyProtection="1">
      <alignment horizontal="left" vertical="top" wrapText="1"/>
      <protection locked="0"/>
    </xf>
    <xf numFmtId="0" fontId="47" fillId="4" borderId="111" xfId="2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/>
      <protection locked="0"/>
    </xf>
    <xf numFmtId="0" fontId="46" fillId="0" borderId="40" xfId="2" applyFont="1" applyFill="1" applyBorder="1" applyAlignment="1" applyProtection="1">
      <alignment horizontal="left" vertical="top"/>
      <protection locked="0"/>
    </xf>
    <xf numFmtId="0" fontId="47" fillId="0" borderId="42" xfId="2" applyFont="1" applyFill="1" applyBorder="1" applyAlignment="1" applyProtection="1">
      <alignment horizontal="left" vertical="top" wrapText="1"/>
      <protection locked="0"/>
    </xf>
    <xf numFmtId="0" fontId="47" fillId="0" borderId="40" xfId="2" applyFont="1" applyFill="1" applyBorder="1" applyAlignment="1" applyProtection="1">
      <alignment horizontal="left" vertical="top" wrapText="1"/>
      <protection locked="0"/>
    </xf>
    <xf numFmtId="0" fontId="0" fillId="0" borderId="2" xfId="2" applyFont="1" applyFill="1" applyBorder="1" applyAlignment="1" applyProtection="1">
      <alignment horizontal="justify" vertical="top"/>
      <protection locked="0"/>
    </xf>
    <xf numFmtId="0" fontId="35" fillId="0" borderId="34" xfId="2" applyFont="1" applyFill="1" applyBorder="1" applyAlignment="1" applyProtection="1">
      <alignment horizontal="justify" vertical="top"/>
      <protection locked="0"/>
    </xf>
    <xf numFmtId="0" fontId="35" fillId="0" borderId="3" xfId="2" applyFont="1" applyFill="1" applyBorder="1" applyAlignment="1" applyProtection="1">
      <alignment horizontal="justify" vertical="top"/>
      <protection locked="0"/>
    </xf>
    <xf numFmtId="0" fontId="35" fillId="0" borderId="50" xfId="2" applyFont="1" applyFill="1" applyBorder="1" applyAlignment="1" applyProtection="1">
      <alignment horizontal="justify" vertical="top"/>
      <protection locked="0"/>
    </xf>
    <xf numFmtId="0" fontId="35" fillId="0" borderId="51" xfId="2" applyFont="1" applyFill="1" applyBorder="1" applyAlignment="1" applyProtection="1">
      <alignment horizontal="justify" vertical="top"/>
      <protection locked="0"/>
    </xf>
    <xf numFmtId="0" fontId="3" fillId="0" borderId="121" xfId="7" applyBorder="1" applyAlignment="1">
      <alignment horizontal="center"/>
    </xf>
    <xf numFmtId="0" fontId="69" fillId="9" borderId="122" xfId="7" applyFont="1" applyFill="1" applyBorder="1" applyAlignment="1">
      <alignment horizontal="center" vertical="center"/>
    </xf>
    <xf numFmtId="0" fontId="69" fillId="9" borderId="125" xfId="7" applyFont="1" applyFill="1" applyBorder="1" applyAlignment="1">
      <alignment horizontal="center" vertical="center"/>
    </xf>
    <xf numFmtId="0" fontId="69" fillId="9" borderId="123" xfId="7" applyFont="1" applyFill="1" applyBorder="1" applyAlignment="1">
      <alignment horizontal="left" vertical="center"/>
    </xf>
    <xf numFmtId="0" fontId="69" fillId="9" borderId="126" xfId="7" applyFont="1" applyFill="1" applyBorder="1" applyAlignment="1">
      <alignment horizontal="left" vertical="center"/>
    </xf>
    <xf numFmtId="0" fontId="75" fillId="0" borderId="159" xfId="7" applyFont="1" applyFill="1" applyBorder="1" applyAlignment="1">
      <alignment horizontal="left"/>
    </xf>
    <xf numFmtId="0" fontId="75" fillId="0" borderId="160" xfId="7" applyFont="1" applyFill="1" applyBorder="1" applyAlignment="1">
      <alignment horizontal="left"/>
    </xf>
    <xf numFmtId="0" fontId="69" fillId="9" borderId="130" xfId="7" applyFont="1" applyFill="1" applyBorder="1" applyAlignment="1">
      <alignment horizontal="left"/>
    </xf>
    <xf numFmtId="0" fontId="69" fillId="9" borderId="143" xfId="7" applyFont="1" applyFill="1" applyBorder="1" applyAlignment="1">
      <alignment horizontal="left"/>
    </xf>
    <xf numFmtId="0" fontId="36" fillId="0" borderId="130" xfId="7" applyFont="1" applyFill="1" applyBorder="1" applyAlignment="1">
      <alignment horizontal="left"/>
    </xf>
    <xf numFmtId="0" fontId="36" fillId="0" borderId="143" xfId="7" applyFont="1" applyFill="1" applyBorder="1" applyAlignment="1">
      <alignment horizontal="left"/>
    </xf>
    <xf numFmtId="0" fontId="36" fillId="0" borderId="155" xfId="7" applyFont="1" applyFill="1" applyBorder="1" applyAlignment="1">
      <alignment horizontal="left"/>
    </xf>
    <xf numFmtId="0" fontId="36" fillId="0" borderId="122" xfId="7" applyFont="1" applyFill="1" applyBorder="1" applyAlignment="1">
      <alignment horizontal="left"/>
    </xf>
    <xf numFmtId="49" fontId="3" fillId="0" borderId="162" xfId="7" applyNumberFormat="1" applyFill="1" applyBorder="1" applyAlignment="1">
      <alignment horizontal="left"/>
    </xf>
    <xf numFmtId="0" fontId="3" fillId="0" borderId="163" xfId="7" applyFill="1" applyBorder="1" applyAlignment="1">
      <alignment horizontal="left"/>
    </xf>
    <xf numFmtId="0" fontId="75" fillId="9" borderId="159" xfId="7" applyFont="1" applyFill="1" applyBorder="1" applyAlignment="1">
      <alignment horizontal="left"/>
    </xf>
    <xf numFmtId="0" fontId="75" fillId="9" borderId="160" xfId="7" applyFont="1" applyFill="1" applyBorder="1" applyAlignment="1">
      <alignment horizontal="left"/>
    </xf>
    <xf numFmtId="0" fontId="3" fillId="0" borderId="162" xfId="7" applyFill="1" applyBorder="1" applyAlignment="1">
      <alignment horizontal="left"/>
    </xf>
    <xf numFmtId="0" fontId="3" fillId="4" borderId="162" xfId="7" applyFill="1" applyBorder="1" applyAlignment="1">
      <alignment horizontal="left"/>
    </xf>
    <xf numFmtId="0" fontId="3" fillId="4" borderId="163" xfId="7" applyFill="1" applyBorder="1" applyAlignment="1">
      <alignment horizontal="left"/>
    </xf>
    <xf numFmtId="0" fontId="3" fillId="0" borderId="162" xfId="7" applyFont="1" applyFill="1" applyBorder="1" applyAlignment="1">
      <alignment horizontal="left"/>
    </xf>
    <xf numFmtId="0" fontId="75" fillId="9" borderId="165" xfId="7" applyFont="1" applyFill="1" applyBorder="1" applyAlignment="1">
      <alignment horizontal="left"/>
    </xf>
    <xf numFmtId="0" fontId="75" fillId="9" borderId="166" xfId="7" applyFont="1" applyFill="1" applyBorder="1" applyAlignment="1">
      <alignment horizontal="left"/>
    </xf>
    <xf numFmtId="0" fontId="82" fillId="10" borderId="1" xfId="0" applyFont="1" applyFill="1" applyBorder="1" applyAlignment="1">
      <alignment horizontal="left" wrapText="1" readingOrder="1"/>
    </xf>
    <xf numFmtId="0" fontId="83" fillId="10" borderId="1" xfId="1" applyFont="1" applyFill="1" applyBorder="1" applyAlignment="1">
      <alignment horizontal="left" wrapText="1" readingOrder="1"/>
    </xf>
    <xf numFmtId="0" fontId="81" fillId="10" borderId="1" xfId="0" applyFont="1" applyFill="1" applyBorder="1" applyAlignment="1">
      <alignment horizontal="left" wrapText="1" readingOrder="1"/>
    </xf>
  </cellXfs>
  <cellStyles count="14">
    <cellStyle name="Normal_Sheet" xfId="3"/>
    <cellStyle name="Гиперссылка" xfId="1" builtinId="8"/>
    <cellStyle name="Обычный" xfId="0" builtinId="0"/>
    <cellStyle name="Обычный 2" xfId="2"/>
    <cellStyle name="Обычный 2 2" xfId="5"/>
    <cellStyle name="Обычный 2 3" xfId="9"/>
    <cellStyle name="Обычный 2 3 2" xfId="13"/>
    <cellStyle name="Обычный 2 4" xfId="10"/>
    <cellStyle name="Обычный 3" xfId="7"/>
    <cellStyle name="Обычный 3 2" xfId="12"/>
    <cellStyle name="Подзаголовок" xfId="8"/>
    <cellStyle name="Процентный 2" xfId="4"/>
    <cellStyle name="Процентный 2 2" xfId="11"/>
    <cellStyle name="Процентный 4" xfId="6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1110498</xdr:colOff>
      <xdr:row>1</xdr:row>
      <xdr:rowOff>695325</xdr:rowOff>
    </xdr:to>
    <xdr:pic>
      <xdr:nvPicPr>
        <xdr:cNvPr id="3" name="Рисунок 2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2811473</xdr:colOff>
      <xdr:row>0</xdr:row>
      <xdr:rowOff>142874</xdr:rowOff>
    </xdr:from>
    <xdr:to>
      <xdr:col>3</xdr:col>
      <xdr:colOff>82591</xdr:colOff>
      <xdr:row>1</xdr:row>
      <xdr:rowOff>466724</xdr:rowOff>
    </xdr:to>
    <xdr:pic>
      <xdr:nvPicPr>
        <xdr:cNvPr id="5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3748" y="142874"/>
          <a:ext cx="151926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2085975</xdr:colOff>
      <xdr:row>0</xdr:row>
      <xdr:rowOff>95250</xdr:rowOff>
    </xdr:from>
    <xdr:to>
      <xdr:col>2</xdr:col>
      <xdr:colOff>1293281</xdr:colOff>
      <xdr:row>1</xdr:row>
      <xdr:rowOff>470795</xdr:rowOff>
    </xdr:to>
    <xdr:pic>
      <xdr:nvPicPr>
        <xdr:cNvPr id="4" name="Рисунок 3" descr="Ягодный Союз - Berry Unio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5250"/>
          <a:ext cx="1702856" cy="53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9525</xdr:rowOff>
    </xdr:from>
    <xdr:to>
      <xdr:col>1</xdr:col>
      <xdr:colOff>85725</xdr:colOff>
      <xdr:row>9</xdr:row>
      <xdr:rowOff>25400</xdr:rowOff>
    </xdr:to>
    <xdr:pic>
      <xdr:nvPicPr>
        <xdr:cNvPr id="2" name="Рисунок 1" descr="https://miro.medium.com/max/1000/1*W3uzL1at0oclMSuTpbS9ug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400050" cy="33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76200</xdr:rowOff>
    </xdr:from>
    <xdr:to>
      <xdr:col>1</xdr:col>
      <xdr:colOff>85725</xdr:colOff>
      <xdr:row>12</xdr:row>
      <xdr:rowOff>415925</xdr:rowOff>
    </xdr:to>
    <xdr:pic>
      <xdr:nvPicPr>
        <xdr:cNvPr id="3" name="Рисунок 2" descr="https://miro.medium.com/max/1000/1*W3uzL1at0oclMSuTpbS9ug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400050" cy="33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824748</xdr:colOff>
      <xdr:row>4</xdr:row>
      <xdr:rowOff>123825</xdr:rowOff>
    </xdr:to>
    <xdr:pic>
      <xdr:nvPicPr>
        <xdr:cNvPr id="4" name="Рисунок 3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3486150</xdr:colOff>
      <xdr:row>0</xdr:row>
      <xdr:rowOff>0</xdr:rowOff>
    </xdr:from>
    <xdr:to>
      <xdr:col>4</xdr:col>
      <xdr:colOff>461993</xdr:colOff>
      <xdr:row>4</xdr:row>
      <xdr:rowOff>85725</xdr:rowOff>
    </xdr:to>
    <xdr:pic>
      <xdr:nvPicPr>
        <xdr:cNvPr id="5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1519268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0</xdr:row>
      <xdr:rowOff>0</xdr:rowOff>
    </xdr:from>
    <xdr:to>
      <xdr:col>3</xdr:col>
      <xdr:colOff>2552700</xdr:colOff>
      <xdr:row>3</xdr:row>
      <xdr:rowOff>123825</xdr:rowOff>
    </xdr:to>
    <xdr:pic>
      <xdr:nvPicPr>
        <xdr:cNvPr id="6" name="Рисунок 5" descr="Ягодный Союз - Berry Unio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0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30</xdr:row>
      <xdr:rowOff>19050</xdr:rowOff>
    </xdr:from>
    <xdr:to>
      <xdr:col>3</xdr:col>
      <xdr:colOff>666750</xdr:colOff>
      <xdr:row>30</xdr:row>
      <xdr:rowOff>238125</xdr:rowOff>
    </xdr:to>
    <xdr:sp macro="" textlink="">
      <xdr:nvSpPr>
        <xdr:cNvPr id="2" name="Стрелка вниз 1"/>
        <xdr:cNvSpPr/>
      </xdr:nvSpPr>
      <xdr:spPr>
        <a:xfrm>
          <a:off x="4953000" y="2714625"/>
          <a:ext cx="285750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4</xdr:col>
      <xdr:colOff>342900</xdr:colOff>
      <xdr:row>23</xdr:row>
      <xdr:rowOff>19050</xdr:rowOff>
    </xdr:from>
    <xdr:to>
      <xdr:col>4</xdr:col>
      <xdr:colOff>628650</xdr:colOff>
      <xdr:row>23</xdr:row>
      <xdr:rowOff>247650</xdr:rowOff>
    </xdr:to>
    <xdr:sp macro="" textlink="">
      <xdr:nvSpPr>
        <xdr:cNvPr id="3" name="Стрелка вниз 2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23</xdr:row>
      <xdr:rowOff>19050</xdr:rowOff>
    </xdr:from>
    <xdr:to>
      <xdr:col>5</xdr:col>
      <xdr:colOff>628650</xdr:colOff>
      <xdr:row>23</xdr:row>
      <xdr:rowOff>247650</xdr:rowOff>
    </xdr:to>
    <xdr:sp macro="" textlink="">
      <xdr:nvSpPr>
        <xdr:cNvPr id="4" name="Стрелка вниз 3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6</xdr:col>
      <xdr:colOff>342900</xdr:colOff>
      <xdr:row>23</xdr:row>
      <xdr:rowOff>19050</xdr:rowOff>
    </xdr:from>
    <xdr:to>
      <xdr:col>6</xdr:col>
      <xdr:colOff>628650</xdr:colOff>
      <xdr:row>23</xdr:row>
      <xdr:rowOff>247650</xdr:rowOff>
    </xdr:to>
    <xdr:sp macro="" textlink="">
      <xdr:nvSpPr>
        <xdr:cNvPr id="5" name="Стрелка вниз 4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7</xdr:col>
      <xdr:colOff>342900</xdr:colOff>
      <xdr:row>23</xdr:row>
      <xdr:rowOff>19050</xdr:rowOff>
    </xdr:from>
    <xdr:to>
      <xdr:col>7</xdr:col>
      <xdr:colOff>628650</xdr:colOff>
      <xdr:row>23</xdr:row>
      <xdr:rowOff>247650</xdr:rowOff>
    </xdr:to>
    <xdr:sp macro="" textlink="">
      <xdr:nvSpPr>
        <xdr:cNvPr id="6" name="Стрелка вниз 5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8</xdr:col>
      <xdr:colOff>342900</xdr:colOff>
      <xdr:row>23</xdr:row>
      <xdr:rowOff>19050</xdr:rowOff>
    </xdr:from>
    <xdr:to>
      <xdr:col>8</xdr:col>
      <xdr:colOff>628650</xdr:colOff>
      <xdr:row>23</xdr:row>
      <xdr:rowOff>247650</xdr:rowOff>
    </xdr:to>
    <xdr:sp macro="" textlink="">
      <xdr:nvSpPr>
        <xdr:cNvPr id="7" name="Стрелка вниз 6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 editAs="oneCell">
    <xdr:from>
      <xdr:col>1</xdr:col>
      <xdr:colOff>9525</xdr:colOff>
      <xdr:row>21</xdr:row>
      <xdr:rowOff>142875</xdr:rowOff>
    </xdr:from>
    <xdr:to>
      <xdr:col>1</xdr:col>
      <xdr:colOff>1586748</xdr:colOff>
      <xdr:row>24</xdr:row>
      <xdr:rowOff>190500</xdr:rowOff>
    </xdr:to>
    <xdr:pic>
      <xdr:nvPicPr>
        <xdr:cNvPr id="9" name="Рисунок 8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305425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542925</xdr:colOff>
      <xdr:row>24</xdr:row>
      <xdr:rowOff>85725</xdr:rowOff>
    </xdr:to>
    <xdr:pic>
      <xdr:nvPicPr>
        <xdr:cNvPr id="10" name="Рисунок 9" descr="Ягодный Союз - Berry Unio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362575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368113</xdr:colOff>
      <xdr:row>21</xdr:row>
      <xdr:rowOff>131669</xdr:rowOff>
    </xdr:from>
    <xdr:to>
      <xdr:col>1</xdr:col>
      <xdr:colOff>1575542</xdr:colOff>
      <xdr:row>24</xdr:row>
      <xdr:rowOff>179294</xdr:rowOff>
    </xdr:to>
    <xdr:pic>
      <xdr:nvPicPr>
        <xdr:cNvPr id="11" name="Рисунок 10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13" y="1252257"/>
          <a:ext cx="1577223" cy="776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1615323</xdr:colOff>
      <xdr:row>5</xdr:row>
      <xdr:rowOff>57150</xdr:rowOff>
    </xdr:to>
    <xdr:pic>
      <xdr:nvPicPr>
        <xdr:cNvPr id="3" name="Рисунок 2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9525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209551</xdr:colOff>
      <xdr:row>0</xdr:row>
      <xdr:rowOff>0</xdr:rowOff>
    </xdr:from>
    <xdr:to>
      <xdr:col>10</xdr:col>
      <xdr:colOff>19051</xdr:colOff>
      <xdr:row>5</xdr:row>
      <xdr:rowOff>0</xdr:rowOff>
    </xdr:to>
    <xdr:pic>
      <xdr:nvPicPr>
        <xdr:cNvPr id="7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0"/>
          <a:ext cx="1866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133350</xdr:rowOff>
    </xdr:from>
    <xdr:to>
      <xdr:col>7</xdr:col>
      <xdr:colOff>200025</xdr:colOff>
      <xdr:row>4</xdr:row>
      <xdr:rowOff>95250</xdr:rowOff>
    </xdr:to>
    <xdr:pic>
      <xdr:nvPicPr>
        <xdr:cNvPr id="4" name="Рисунок 3" descr="Ягодный Союз - Berry Unio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33350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112383</xdr:colOff>
      <xdr:row>55</xdr:row>
      <xdr:rowOff>46759</xdr:rowOff>
    </xdr:from>
    <xdr:to>
      <xdr:col>8</xdr:col>
      <xdr:colOff>58014</xdr:colOff>
      <xdr:row>58</xdr:row>
      <xdr:rowOff>130667</xdr:rowOff>
    </xdr:to>
    <xdr:sp macro="" textlink="">
      <xdr:nvSpPr>
        <xdr:cNvPr id="2" name="TextBox 15"/>
        <xdr:cNvSpPr txBox="1"/>
      </xdr:nvSpPr>
      <xdr:spPr>
        <a:xfrm>
          <a:off x="6884658" y="11086234"/>
          <a:ext cx="2374506" cy="56968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АО «Корпорация «МСП», 2021 </a:t>
          </a:r>
        </a:p>
      </xdr:txBody>
    </xdr:sp>
    <xdr:clientData/>
  </xdr:twoCellAnchor>
  <xdr:twoCellAnchor editAs="oneCell">
    <xdr:from>
      <xdr:col>5</xdr:col>
      <xdr:colOff>809625</xdr:colOff>
      <xdr:row>55</xdr:row>
      <xdr:rowOff>76200</xdr:rowOff>
    </xdr:from>
    <xdr:to>
      <xdr:col>5</xdr:col>
      <xdr:colOff>1066800</xdr:colOff>
      <xdr:row>57</xdr:row>
      <xdr:rowOff>47625</xdr:rowOff>
    </xdr:to>
    <xdr:pic>
      <xdr:nvPicPr>
        <xdr:cNvPr id="3" name="Picture 14" descr="https://cdn.imgbin.com/17/22/25/imgbin-copyright-designs-and-patents-act-1988-trademark-intellectual-property-copyright-designs-and-patents-act-1988-harbor-seal-34ej0SFmLcM06L2v8UDBrGJH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11567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261996</xdr:colOff>
      <xdr:row>0</xdr:row>
      <xdr:rowOff>0</xdr:rowOff>
    </xdr:from>
    <xdr:to>
      <xdr:col>7</xdr:col>
      <xdr:colOff>1078012</xdr:colOff>
      <xdr:row>4</xdr:row>
      <xdr:rowOff>0</xdr:rowOff>
    </xdr:to>
    <xdr:pic>
      <xdr:nvPicPr>
        <xdr:cNvPr id="4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271" y="0"/>
          <a:ext cx="2025691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414396</xdr:colOff>
      <xdr:row>0</xdr:row>
      <xdr:rowOff>0</xdr:rowOff>
    </xdr:from>
    <xdr:to>
      <xdr:col>1</xdr:col>
      <xdr:colOff>1382019</xdr:colOff>
      <xdr:row>4</xdr:row>
      <xdr:rowOff>123825</xdr:rowOff>
    </xdr:to>
    <xdr:pic>
      <xdr:nvPicPr>
        <xdr:cNvPr id="5" name="Рисунок 4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96" y="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695325</xdr:colOff>
      <xdr:row>0</xdr:row>
      <xdr:rowOff>28575</xdr:rowOff>
    </xdr:from>
    <xdr:to>
      <xdr:col>5</xdr:col>
      <xdr:colOff>104775</xdr:colOff>
      <xdr:row>3</xdr:row>
      <xdr:rowOff>152400</xdr:rowOff>
    </xdr:to>
    <xdr:pic>
      <xdr:nvPicPr>
        <xdr:cNvPr id="7" name="Рисунок 6" descr="Ягодный Союз - Berry Unio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8575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558048</xdr:colOff>
      <xdr:row>4</xdr:row>
      <xdr:rowOff>123825</xdr:rowOff>
    </xdr:to>
    <xdr:pic>
      <xdr:nvPicPr>
        <xdr:cNvPr id="2" name="Рисунок 1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47625</xdr:colOff>
      <xdr:row>0</xdr:row>
      <xdr:rowOff>66675</xdr:rowOff>
    </xdr:from>
    <xdr:to>
      <xdr:col>10</xdr:col>
      <xdr:colOff>1016041</xdr:colOff>
      <xdr:row>4</xdr:row>
      <xdr:rowOff>66675</xdr:rowOff>
    </xdr:to>
    <xdr:pic>
      <xdr:nvPicPr>
        <xdr:cNvPr id="3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66675"/>
          <a:ext cx="2025691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838200</xdr:colOff>
      <xdr:row>0</xdr:row>
      <xdr:rowOff>85725</xdr:rowOff>
    </xdr:from>
    <xdr:to>
      <xdr:col>6</xdr:col>
      <xdr:colOff>19050</xdr:colOff>
      <xdr:row>4</xdr:row>
      <xdr:rowOff>47625</xdr:rowOff>
    </xdr:to>
    <xdr:pic>
      <xdr:nvPicPr>
        <xdr:cNvPr id="5" name="Рисунок 4" descr="Ягодный Союз - Berry Unio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5725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554691</xdr:colOff>
      <xdr:row>0</xdr:row>
      <xdr:rowOff>0</xdr:rowOff>
    </xdr:from>
    <xdr:to>
      <xdr:col>9</xdr:col>
      <xdr:colOff>36419</xdr:colOff>
      <xdr:row>2</xdr:row>
      <xdr:rowOff>190500</xdr:rowOff>
    </xdr:to>
    <xdr:pic>
      <xdr:nvPicPr>
        <xdr:cNvPr id="2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391" y="0"/>
          <a:ext cx="162485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370746</xdr:colOff>
      <xdr:row>0</xdr:row>
      <xdr:rowOff>66676</xdr:rowOff>
    </xdr:from>
    <xdr:to>
      <xdr:col>12</xdr:col>
      <xdr:colOff>76198</xdr:colOff>
      <xdr:row>3</xdr:row>
      <xdr:rowOff>85726</xdr:rowOff>
    </xdr:to>
    <xdr:pic>
      <xdr:nvPicPr>
        <xdr:cNvPr id="3" name="Рисунок 2" descr="https://privadmin.ru/assets/uploads/2019-01-18/2019-01-18_11-19-10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5571" y="66676"/>
          <a:ext cx="1753327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2225977</xdr:colOff>
      <xdr:row>0</xdr:row>
      <xdr:rowOff>0</xdr:rowOff>
    </xdr:from>
    <xdr:to>
      <xdr:col>2</xdr:col>
      <xdr:colOff>759589</xdr:colOff>
      <xdr:row>5</xdr:row>
      <xdr:rowOff>96455</xdr:rowOff>
    </xdr:to>
    <xdr:pic>
      <xdr:nvPicPr>
        <xdr:cNvPr id="2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5577" y="0"/>
          <a:ext cx="2553162" cy="74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revaleva/Documents/&#1058;&#1043;&#1056;_&#1050;&#1088;&#1086;&#1083;&#1080;&#1082;&#1086;&#1074;&#1086;&#1076;&#1089;&#1090;&#1074;&#1086;/&#1058;&#1043;&#1056;_&#1050;&#1088;&#1086;&#1083;&#1080;&#1082;&#1080;/&#1050;&#1086;&#1087;&#1080;&#1103;%20&#1058;&#1043;&#1056;_&#1050;&#1088;&#1086;&#1083;&#1080;&#1082;_&#1050;&#1060;&#1061;_&#1057;&#1086;&#1102;&#1079;&#1050;&#1088;&#1059;&#1095;&#1077;&#107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revaleva/Documents/&#1058;&#1043;&#1056;_&#1050;&#1088;&#1086;&#1083;&#1080;&#1082;&#1086;&#1074;&#1086;&#1076;&#1089;&#1090;&#1074;&#1086;/&#1057;&#1086;&#1074;&#1077;&#1097;&#1072;&#1085;&#1080;&#1077;&#1058;&#1043;&#1056;/&#1058;&#1043;&#1056;_&#1050;&#1088;&#1086;&#1083;&#1080;&#1082;_&#1050;&#1060;&#1061;_&#1050;&#1086;&#1085;&#1089;&#1090;&#1088;&#1091;&#1082;&#1090;&#1086;&#1088;_&#1055;&#1088;&#1080;&#1084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Sources"/>
      <sheetName val="Конструктор"/>
      <sheetName val="КФХ"/>
      <sheetName val="БП_КФХ"/>
      <sheetName val="Финансовая модель КФХ"/>
      <sheetName val="ОбортКредит"/>
      <sheetName val="ИнвестКредит"/>
      <sheetName val="Поддержка по сбыту"/>
      <sheetName val="План продаж СХК"/>
    </sheetNames>
    <sheetDataSet>
      <sheetData sheetId="0"/>
      <sheetData sheetId="1"/>
      <sheetData sheetId="2">
        <row r="38">
          <cell r="D38">
            <v>0.1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Sources"/>
      <sheetName val="Конструктор"/>
      <sheetName val="КФХ"/>
      <sheetName val="БП_КФХ"/>
      <sheetName val="Финансовая модель КФХ"/>
      <sheetName val="ОбортКредит"/>
      <sheetName val="ИнвестКредит"/>
      <sheetName val="Поддержка по сбыту"/>
      <sheetName val="План продаж СХК"/>
    </sheetNames>
    <sheetDataSet>
      <sheetData sheetId="0"/>
      <sheetData sheetId="1"/>
      <sheetData sheetId="2">
        <row r="30">
          <cell r="A30" t="str">
            <v xml:space="preserve">Транспортные, коммунальные и иные расходы, в т.ч. найм сотрудников. 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navigator.smbn.ru/support/13/service/78" TargetMode="External"/><Relationship Id="rId2" Type="http://schemas.openxmlformats.org/officeDocument/2006/relationships/hyperlink" Target="https://navigator.smbn.ru/support/13/service/71" TargetMode="External"/><Relationship Id="rId1" Type="http://schemas.openxmlformats.org/officeDocument/2006/relationships/hyperlink" Target="https://corpmsp.ru/razvitie_selkhozkooperacii/rasshirenie-sbyta-produktsii/" TargetMode="External"/><Relationship Id="rId5" Type="http://schemas.openxmlformats.org/officeDocument/2006/relationships/drawing" Target="../drawings/drawing8.xml"/><Relationship Id="rId4" Type="http://schemas.openxmlformats.org/officeDocument/2006/relationships/hyperlink" Target="https://navigator.smbn.ru/realty/1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topLeftCell="A13" workbookViewId="0">
      <selection activeCell="C17" sqref="C17"/>
    </sheetView>
  </sheetViews>
  <sheetFormatPr defaultRowHeight="12.75" x14ac:dyDescent="0.2"/>
  <cols>
    <col min="1" max="1" width="7" style="11" customWidth="1"/>
    <col min="2" max="2" width="37.42578125" style="11" customWidth="1"/>
    <col min="3" max="3" width="63.7109375" style="11" customWidth="1"/>
    <col min="4" max="4" width="18.42578125" style="11" customWidth="1"/>
    <col min="5" max="256" width="9.140625" style="11"/>
    <col min="257" max="257" width="5.42578125" style="11" customWidth="1"/>
    <col min="258" max="258" width="37.42578125" style="11" customWidth="1"/>
    <col min="259" max="259" width="63.7109375" style="11" customWidth="1"/>
    <col min="260" max="260" width="18.42578125" style="11" customWidth="1"/>
    <col min="261" max="512" width="9.140625" style="11"/>
    <col min="513" max="513" width="5.42578125" style="11" customWidth="1"/>
    <col min="514" max="514" width="37.42578125" style="11" customWidth="1"/>
    <col min="515" max="515" width="63.7109375" style="11" customWidth="1"/>
    <col min="516" max="516" width="18.42578125" style="11" customWidth="1"/>
    <col min="517" max="768" width="9.140625" style="11"/>
    <col min="769" max="769" width="5.42578125" style="11" customWidth="1"/>
    <col min="770" max="770" width="37.42578125" style="11" customWidth="1"/>
    <col min="771" max="771" width="63.7109375" style="11" customWidth="1"/>
    <col min="772" max="772" width="18.42578125" style="11" customWidth="1"/>
    <col min="773" max="1024" width="9.140625" style="11"/>
    <col min="1025" max="1025" width="5.42578125" style="11" customWidth="1"/>
    <col min="1026" max="1026" width="37.42578125" style="11" customWidth="1"/>
    <col min="1027" max="1027" width="63.7109375" style="11" customWidth="1"/>
    <col min="1028" max="1028" width="18.42578125" style="11" customWidth="1"/>
    <col min="1029" max="1280" width="9.140625" style="11"/>
    <col min="1281" max="1281" width="5.42578125" style="11" customWidth="1"/>
    <col min="1282" max="1282" width="37.42578125" style="11" customWidth="1"/>
    <col min="1283" max="1283" width="63.7109375" style="11" customWidth="1"/>
    <col min="1284" max="1284" width="18.42578125" style="11" customWidth="1"/>
    <col min="1285" max="1536" width="9.140625" style="11"/>
    <col min="1537" max="1537" width="5.42578125" style="11" customWidth="1"/>
    <col min="1538" max="1538" width="37.42578125" style="11" customWidth="1"/>
    <col min="1539" max="1539" width="63.7109375" style="11" customWidth="1"/>
    <col min="1540" max="1540" width="18.42578125" style="11" customWidth="1"/>
    <col min="1541" max="1792" width="9.140625" style="11"/>
    <col min="1793" max="1793" width="5.42578125" style="11" customWidth="1"/>
    <col min="1794" max="1794" width="37.42578125" style="11" customWidth="1"/>
    <col min="1795" max="1795" width="63.7109375" style="11" customWidth="1"/>
    <col min="1796" max="1796" width="18.42578125" style="11" customWidth="1"/>
    <col min="1797" max="2048" width="9.140625" style="11"/>
    <col min="2049" max="2049" width="5.42578125" style="11" customWidth="1"/>
    <col min="2050" max="2050" width="37.42578125" style="11" customWidth="1"/>
    <col min="2051" max="2051" width="63.7109375" style="11" customWidth="1"/>
    <col min="2052" max="2052" width="18.42578125" style="11" customWidth="1"/>
    <col min="2053" max="2304" width="9.140625" style="11"/>
    <col min="2305" max="2305" width="5.42578125" style="11" customWidth="1"/>
    <col min="2306" max="2306" width="37.42578125" style="11" customWidth="1"/>
    <col min="2307" max="2307" width="63.7109375" style="11" customWidth="1"/>
    <col min="2308" max="2308" width="18.42578125" style="11" customWidth="1"/>
    <col min="2309" max="2560" width="9.140625" style="11"/>
    <col min="2561" max="2561" width="5.42578125" style="11" customWidth="1"/>
    <col min="2562" max="2562" width="37.42578125" style="11" customWidth="1"/>
    <col min="2563" max="2563" width="63.7109375" style="11" customWidth="1"/>
    <col min="2564" max="2564" width="18.42578125" style="11" customWidth="1"/>
    <col min="2565" max="2816" width="9.140625" style="11"/>
    <col min="2817" max="2817" width="5.42578125" style="11" customWidth="1"/>
    <col min="2818" max="2818" width="37.42578125" style="11" customWidth="1"/>
    <col min="2819" max="2819" width="63.7109375" style="11" customWidth="1"/>
    <col min="2820" max="2820" width="18.42578125" style="11" customWidth="1"/>
    <col min="2821" max="3072" width="9.140625" style="11"/>
    <col min="3073" max="3073" width="5.42578125" style="11" customWidth="1"/>
    <col min="3074" max="3074" width="37.42578125" style="11" customWidth="1"/>
    <col min="3075" max="3075" width="63.7109375" style="11" customWidth="1"/>
    <col min="3076" max="3076" width="18.42578125" style="11" customWidth="1"/>
    <col min="3077" max="3328" width="9.140625" style="11"/>
    <col min="3329" max="3329" width="5.42578125" style="11" customWidth="1"/>
    <col min="3330" max="3330" width="37.42578125" style="11" customWidth="1"/>
    <col min="3331" max="3331" width="63.7109375" style="11" customWidth="1"/>
    <col min="3332" max="3332" width="18.42578125" style="11" customWidth="1"/>
    <col min="3333" max="3584" width="9.140625" style="11"/>
    <col min="3585" max="3585" width="5.42578125" style="11" customWidth="1"/>
    <col min="3586" max="3586" width="37.42578125" style="11" customWidth="1"/>
    <col min="3587" max="3587" width="63.7109375" style="11" customWidth="1"/>
    <col min="3588" max="3588" width="18.42578125" style="11" customWidth="1"/>
    <col min="3589" max="3840" width="9.140625" style="11"/>
    <col min="3841" max="3841" width="5.42578125" style="11" customWidth="1"/>
    <col min="3842" max="3842" width="37.42578125" style="11" customWidth="1"/>
    <col min="3843" max="3843" width="63.7109375" style="11" customWidth="1"/>
    <col min="3844" max="3844" width="18.42578125" style="11" customWidth="1"/>
    <col min="3845" max="4096" width="9.140625" style="11"/>
    <col min="4097" max="4097" width="5.42578125" style="11" customWidth="1"/>
    <col min="4098" max="4098" width="37.42578125" style="11" customWidth="1"/>
    <col min="4099" max="4099" width="63.7109375" style="11" customWidth="1"/>
    <col min="4100" max="4100" width="18.42578125" style="11" customWidth="1"/>
    <col min="4101" max="4352" width="9.140625" style="11"/>
    <col min="4353" max="4353" width="5.42578125" style="11" customWidth="1"/>
    <col min="4354" max="4354" width="37.42578125" style="11" customWidth="1"/>
    <col min="4355" max="4355" width="63.7109375" style="11" customWidth="1"/>
    <col min="4356" max="4356" width="18.42578125" style="11" customWidth="1"/>
    <col min="4357" max="4608" width="9.140625" style="11"/>
    <col min="4609" max="4609" width="5.42578125" style="11" customWidth="1"/>
    <col min="4610" max="4610" width="37.42578125" style="11" customWidth="1"/>
    <col min="4611" max="4611" width="63.7109375" style="11" customWidth="1"/>
    <col min="4612" max="4612" width="18.42578125" style="11" customWidth="1"/>
    <col min="4613" max="4864" width="9.140625" style="11"/>
    <col min="4865" max="4865" width="5.42578125" style="11" customWidth="1"/>
    <col min="4866" max="4866" width="37.42578125" style="11" customWidth="1"/>
    <col min="4867" max="4867" width="63.7109375" style="11" customWidth="1"/>
    <col min="4868" max="4868" width="18.42578125" style="11" customWidth="1"/>
    <col min="4869" max="5120" width="9.140625" style="11"/>
    <col min="5121" max="5121" width="5.42578125" style="11" customWidth="1"/>
    <col min="5122" max="5122" width="37.42578125" style="11" customWidth="1"/>
    <col min="5123" max="5123" width="63.7109375" style="11" customWidth="1"/>
    <col min="5124" max="5124" width="18.42578125" style="11" customWidth="1"/>
    <col min="5125" max="5376" width="9.140625" style="11"/>
    <col min="5377" max="5377" width="5.42578125" style="11" customWidth="1"/>
    <col min="5378" max="5378" width="37.42578125" style="11" customWidth="1"/>
    <col min="5379" max="5379" width="63.7109375" style="11" customWidth="1"/>
    <col min="5380" max="5380" width="18.42578125" style="11" customWidth="1"/>
    <col min="5381" max="5632" width="9.140625" style="11"/>
    <col min="5633" max="5633" width="5.42578125" style="11" customWidth="1"/>
    <col min="5634" max="5634" width="37.42578125" style="11" customWidth="1"/>
    <col min="5635" max="5635" width="63.7109375" style="11" customWidth="1"/>
    <col min="5636" max="5636" width="18.42578125" style="11" customWidth="1"/>
    <col min="5637" max="5888" width="9.140625" style="11"/>
    <col min="5889" max="5889" width="5.42578125" style="11" customWidth="1"/>
    <col min="5890" max="5890" width="37.42578125" style="11" customWidth="1"/>
    <col min="5891" max="5891" width="63.7109375" style="11" customWidth="1"/>
    <col min="5892" max="5892" width="18.42578125" style="11" customWidth="1"/>
    <col min="5893" max="6144" width="9.140625" style="11"/>
    <col min="6145" max="6145" width="5.42578125" style="11" customWidth="1"/>
    <col min="6146" max="6146" width="37.42578125" style="11" customWidth="1"/>
    <col min="6147" max="6147" width="63.7109375" style="11" customWidth="1"/>
    <col min="6148" max="6148" width="18.42578125" style="11" customWidth="1"/>
    <col min="6149" max="6400" width="9.140625" style="11"/>
    <col min="6401" max="6401" width="5.42578125" style="11" customWidth="1"/>
    <col min="6402" max="6402" width="37.42578125" style="11" customWidth="1"/>
    <col min="6403" max="6403" width="63.7109375" style="11" customWidth="1"/>
    <col min="6404" max="6404" width="18.42578125" style="11" customWidth="1"/>
    <col min="6405" max="6656" width="9.140625" style="11"/>
    <col min="6657" max="6657" width="5.42578125" style="11" customWidth="1"/>
    <col min="6658" max="6658" width="37.42578125" style="11" customWidth="1"/>
    <col min="6659" max="6659" width="63.7109375" style="11" customWidth="1"/>
    <col min="6660" max="6660" width="18.42578125" style="11" customWidth="1"/>
    <col min="6661" max="6912" width="9.140625" style="11"/>
    <col min="6913" max="6913" width="5.42578125" style="11" customWidth="1"/>
    <col min="6914" max="6914" width="37.42578125" style="11" customWidth="1"/>
    <col min="6915" max="6915" width="63.7109375" style="11" customWidth="1"/>
    <col min="6916" max="6916" width="18.42578125" style="11" customWidth="1"/>
    <col min="6917" max="7168" width="9.140625" style="11"/>
    <col min="7169" max="7169" width="5.42578125" style="11" customWidth="1"/>
    <col min="7170" max="7170" width="37.42578125" style="11" customWidth="1"/>
    <col min="7171" max="7171" width="63.7109375" style="11" customWidth="1"/>
    <col min="7172" max="7172" width="18.42578125" style="11" customWidth="1"/>
    <col min="7173" max="7424" width="9.140625" style="11"/>
    <col min="7425" max="7425" width="5.42578125" style="11" customWidth="1"/>
    <col min="7426" max="7426" width="37.42578125" style="11" customWidth="1"/>
    <col min="7427" max="7427" width="63.7109375" style="11" customWidth="1"/>
    <col min="7428" max="7428" width="18.42578125" style="11" customWidth="1"/>
    <col min="7429" max="7680" width="9.140625" style="11"/>
    <col min="7681" max="7681" width="5.42578125" style="11" customWidth="1"/>
    <col min="7682" max="7682" width="37.42578125" style="11" customWidth="1"/>
    <col min="7683" max="7683" width="63.7109375" style="11" customWidth="1"/>
    <col min="7684" max="7684" width="18.42578125" style="11" customWidth="1"/>
    <col min="7685" max="7936" width="9.140625" style="11"/>
    <col min="7937" max="7937" width="5.42578125" style="11" customWidth="1"/>
    <col min="7938" max="7938" width="37.42578125" style="11" customWidth="1"/>
    <col min="7939" max="7939" width="63.7109375" style="11" customWidth="1"/>
    <col min="7940" max="7940" width="18.42578125" style="11" customWidth="1"/>
    <col min="7941" max="8192" width="9.140625" style="11"/>
    <col min="8193" max="8193" width="5.42578125" style="11" customWidth="1"/>
    <col min="8194" max="8194" width="37.42578125" style="11" customWidth="1"/>
    <col min="8195" max="8195" width="63.7109375" style="11" customWidth="1"/>
    <col min="8196" max="8196" width="18.42578125" style="11" customWidth="1"/>
    <col min="8197" max="8448" width="9.140625" style="11"/>
    <col min="8449" max="8449" width="5.42578125" style="11" customWidth="1"/>
    <col min="8450" max="8450" width="37.42578125" style="11" customWidth="1"/>
    <col min="8451" max="8451" width="63.7109375" style="11" customWidth="1"/>
    <col min="8452" max="8452" width="18.42578125" style="11" customWidth="1"/>
    <col min="8453" max="8704" width="9.140625" style="11"/>
    <col min="8705" max="8705" width="5.42578125" style="11" customWidth="1"/>
    <col min="8706" max="8706" width="37.42578125" style="11" customWidth="1"/>
    <col min="8707" max="8707" width="63.7109375" style="11" customWidth="1"/>
    <col min="8708" max="8708" width="18.42578125" style="11" customWidth="1"/>
    <col min="8709" max="8960" width="9.140625" style="11"/>
    <col min="8961" max="8961" width="5.42578125" style="11" customWidth="1"/>
    <col min="8962" max="8962" width="37.42578125" style="11" customWidth="1"/>
    <col min="8963" max="8963" width="63.7109375" style="11" customWidth="1"/>
    <col min="8964" max="8964" width="18.42578125" style="11" customWidth="1"/>
    <col min="8965" max="9216" width="9.140625" style="11"/>
    <col min="9217" max="9217" width="5.42578125" style="11" customWidth="1"/>
    <col min="9218" max="9218" width="37.42578125" style="11" customWidth="1"/>
    <col min="9219" max="9219" width="63.7109375" style="11" customWidth="1"/>
    <col min="9220" max="9220" width="18.42578125" style="11" customWidth="1"/>
    <col min="9221" max="9472" width="9.140625" style="11"/>
    <col min="9473" max="9473" width="5.42578125" style="11" customWidth="1"/>
    <col min="9474" max="9474" width="37.42578125" style="11" customWidth="1"/>
    <col min="9475" max="9475" width="63.7109375" style="11" customWidth="1"/>
    <col min="9476" max="9476" width="18.42578125" style="11" customWidth="1"/>
    <col min="9477" max="9728" width="9.140625" style="11"/>
    <col min="9729" max="9729" width="5.42578125" style="11" customWidth="1"/>
    <col min="9730" max="9730" width="37.42578125" style="11" customWidth="1"/>
    <col min="9731" max="9731" width="63.7109375" style="11" customWidth="1"/>
    <col min="9732" max="9732" width="18.42578125" style="11" customWidth="1"/>
    <col min="9733" max="9984" width="9.140625" style="11"/>
    <col min="9985" max="9985" width="5.42578125" style="11" customWidth="1"/>
    <col min="9986" max="9986" width="37.42578125" style="11" customWidth="1"/>
    <col min="9987" max="9987" width="63.7109375" style="11" customWidth="1"/>
    <col min="9988" max="9988" width="18.42578125" style="11" customWidth="1"/>
    <col min="9989" max="10240" width="9.140625" style="11"/>
    <col min="10241" max="10241" width="5.42578125" style="11" customWidth="1"/>
    <col min="10242" max="10242" width="37.42578125" style="11" customWidth="1"/>
    <col min="10243" max="10243" width="63.7109375" style="11" customWidth="1"/>
    <col min="10244" max="10244" width="18.42578125" style="11" customWidth="1"/>
    <col min="10245" max="10496" width="9.140625" style="11"/>
    <col min="10497" max="10497" width="5.42578125" style="11" customWidth="1"/>
    <col min="10498" max="10498" width="37.42578125" style="11" customWidth="1"/>
    <col min="10499" max="10499" width="63.7109375" style="11" customWidth="1"/>
    <col min="10500" max="10500" width="18.42578125" style="11" customWidth="1"/>
    <col min="10501" max="10752" width="9.140625" style="11"/>
    <col min="10753" max="10753" width="5.42578125" style="11" customWidth="1"/>
    <col min="10754" max="10754" width="37.42578125" style="11" customWidth="1"/>
    <col min="10755" max="10755" width="63.7109375" style="11" customWidth="1"/>
    <col min="10756" max="10756" width="18.42578125" style="11" customWidth="1"/>
    <col min="10757" max="11008" width="9.140625" style="11"/>
    <col min="11009" max="11009" width="5.42578125" style="11" customWidth="1"/>
    <col min="11010" max="11010" width="37.42578125" style="11" customWidth="1"/>
    <col min="11011" max="11011" width="63.7109375" style="11" customWidth="1"/>
    <col min="11012" max="11012" width="18.42578125" style="11" customWidth="1"/>
    <col min="11013" max="11264" width="9.140625" style="11"/>
    <col min="11265" max="11265" width="5.42578125" style="11" customWidth="1"/>
    <col min="11266" max="11266" width="37.42578125" style="11" customWidth="1"/>
    <col min="11267" max="11267" width="63.7109375" style="11" customWidth="1"/>
    <col min="11268" max="11268" width="18.42578125" style="11" customWidth="1"/>
    <col min="11269" max="11520" width="9.140625" style="11"/>
    <col min="11521" max="11521" width="5.42578125" style="11" customWidth="1"/>
    <col min="11522" max="11522" width="37.42578125" style="11" customWidth="1"/>
    <col min="11523" max="11523" width="63.7109375" style="11" customWidth="1"/>
    <col min="11524" max="11524" width="18.42578125" style="11" customWidth="1"/>
    <col min="11525" max="11776" width="9.140625" style="11"/>
    <col min="11777" max="11777" width="5.42578125" style="11" customWidth="1"/>
    <col min="11778" max="11778" width="37.42578125" style="11" customWidth="1"/>
    <col min="11779" max="11779" width="63.7109375" style="11" customWidth="1"/>
    <col min="11780" max="11780" width="18.42578125" style="11" customWidth="1"/>
    <col min="11781" max="12032" width="9.140625" style="11"/>
    <col min="12033" max="12033" width="5.42578125" style="11" customWidth="1"/>
    <col min="12034" max="12034" width="37.42578125" style="11" customWidth="1"/>
    <col min="12035" max="12035" width="63.7109375" style="11" customWidth="1"/>
    <col min="12036" max="12036" width="18.42578125" style="11" customWidth="1"/>
    <col min="12037" max="12288" width="9.140625" style="11"/>
    <col min="12289" max="12289" width="5.42578125" style="11" customWidth="1"/>
    <col min="12290" max="12290" width="37.42578125" style="11" customWidth="1"/>
    <col min="12291" max="12291" width="63.7109375" style="11" customWidth="1"/>
    <col min="12292" max="12292" width="18.42578125" style="11" customWidth="1"/>
    <col min="12293" max="12544" width="9.140625" style="11"/>
    <col min="12545" max="12545" width="5.42578125" style="11" customWidth="1"/>
    <col min="12546" max="12546" width="37.42578125" style="11" customWidth="1"/>
    <col min="12547" max="12547" width="63.7109375" style="11" customWidth="1"/>
    <col min="12548" max="12548" width="18.42578125" style="11" customWidth="1"/>
    <col min="12549" max="12800" width="9.140625" style="11"/>
    <col min="12801" max="12801" width="5.42578125" style="11" customWidth="1"/>
    <col min="12802" max="12802" width="37.42578125" style="11" customWidth="1"/>
    <col min="12803" max="12803" width="63.7109375" style="11" customWidth="1"/>
    <col min="12804" max="12804" width="18.42578125" style="11" customWidth="1"/>
    <col min="12805" max="13056" width="9.140625" style="11"/>
    <col min="13057" max="13057" width="5.42578125" style="11" customWidth="1"/>
    <col min="13058" max="13058" width="37.42578125" style="11" customWidth="1"/>
    <col min="13059" max="13059" width="63.7109375" style="11" customWidth="1"/>
    <col min="13060" max="13060" width="18.42578125" style="11" customWidth="1"/>
    <col min="13061" max="13312" width="9.140625" style="11"/>
    <col min="13313" max="13313" width="5.42578125" style="11" customWidth="1"/>
    <col min="13314" max="13314" width="37.42578125" style="11" customWidth="1"/>
    <col min="13315" max="13315" width="63.7109375" style="11" customWidth="1"/>
    <col min="13316" max="13316" width="18.42578125" style="11" customWidth="1"/>
    <col min="13317" max="13568" width="9.140625" style="11"/>
    <col min="13569" max="13569" width="5.42578125" style="11" customWidth="1"/>
    <col min="13570" max="13570" width="37.42578125" style="11" customWidth="1"/>
    <col min="13571" max="13571" width="63.7109375" style="11" customWidth="1"/>
    <col min="13572" max="13572" width="18.42578125" style="11" customWidth="1"/>
    <col min="13573" max="13824" width="9.140625" style="11"/>
    <col min="13825" max="13825" width="5.42578125" style="11" customWidth="1"/>
    <col min="13826" max="13826" width="37.42578125" style="11" customWidth="1"/>
    <col min="13827" max="13827" width="63.7109375" style="11" customWidth="1"/>
    <col min="13828" max="13828" width="18.42578125" style="11" customWidth="1"/>
    <col min="13829" max="14080" width="9.140625" style="11"/>
    <col min="14081" max="14081" width="5.42578125" style="11" customWidth="1"/>
    <col min="14082" max="14082" width="37.42578125" style="11" customWidth="1"/>
    <col min="14083" max="14083" width="63.7109375" style="11" customWidth="1"/>
    <col min="14084" max="14084" width="18.42578125" style="11" customWidth="1"/>
    <col min="14085" max="14336" width="9.140625" style="11"/>
    <col min="14337" max="14337" width="5.42578125" style="11" customWidth="1"/>
    <col min="14338" max="14338" width="37.42578125" style="11" customWidth="1"/>
    <col min="14339" max="14339" width="63.7109375" style="11" customWidth="1"/>
    <col min="14340" max="14340" width="18.42578125" style="11" customWidth="1"/>
    <col min="14341" max="14592" width="9.140625" style="11"/>
    <col min="14593" max="14593" width="5.42578125" style="11" customWidth="1"/>
    <col min="14594" max="14594" width="37.42578125" style="11" customWidth="1"/>
    <col min="14595" max="14595" width="63.7109375" style="11" customWidth="1"/>
    <col min="14596" max="14596" width="18.42578125" style="11" customWidth="1"/>
    <col min="14597" max="14848" width="9.140625" style="11"/>
    <col min="14849" max="14849" width="5.42578125" style="11" customWidth="1"/>
    <col min="14850" max="14850" width="37.42578125" style="11" customWidth="1"/>
    <col min="14851" max="14851" width="63.7109375" style="11" customWidth="1"/>
    <col min="14852" max="14852" width="18.42578125" style="11" customWidth="1"/>
    <col min="14853" max="15104" width="9.140625" style="11"/>
    <col min="15105" max="15105" width="5.42578125" style="11" customWidth="1"/>
    <col min="15106" max="15106" width="37.42578125" style="11" customWidth="1"/>
    <col min="15107" max="15107" width="63.7109375" style="11" customWidth="1"/>
    <col min="15108" max="15108" width="18.42578125" style="11" customWidth="1"/>
    <col min="15109" max="15360" width="9.140625" style="11"/>
    <col min="15361" max="15361" width="5.42578125" style="11" customWidth="1"/>
    <col min="15362" max="15362" width="37.42578125" style="11" customWidth="1"/>
    <col min="15363" max="15363" width="63.7109375" style="11" customWidth="1"/>
    <col min="15364" max="15364" width="18.42578125" style="11" customWidth="1"/>
    <col min="15365" max="15616" width="9.140625" style="11"/>
    <col min="15617" max="15617" width="5.42578125" style="11" customWidth="1"/>
    <col min="15618" max="15618" width="37.42578125" style="11" customWidth="1"/>
    <col min="15619" max="15619" width="63.7109375" style="11" customWidth="1"/>
    <col min="15620" max="15620" width="18.42578125" style="11" customWidth="1"/>
    <col min="15621" max="15872" width="9.140625" style="11"/>
    <col min="15873" max="15873" width="5.42578125" style="11" customWidth="1"/>
    <col min="15874" max="15874" width="37.42578125" style="11" customWidth="1"/>
    <col min="15875" max="15875" width="63.7109375" style="11" customWidth="1"/>
    <col min="15876" max="15876" width="18.42578125" style="11" customWidth="1"/>
    <col min="15877" max="16128" width="9.140625" style="11"/>
    <col min="16129" max="16129" width="5.42578125" style="11" customWidth="1"/>
    <col min="16130" max="16130" width="37.42578125" style="11" customWidth="1"/>
    <col min="16131" max="16131" width="63.7109375" style="11" customWidth="1"/>
    <col min="16132" max="16132" width="18.42578125" style="11" customWidth="1"/>
    <col min="16133" max="16384" width="9.140625" style="11"/>
  </cols>
  <sheetData>
    <row r="2" spans="1:7" ht="59.25" customHeight="1" thickBot="1" x14ac:dyDescent="0.4">
      <c r="B2" s="403" t="s">
        <v>193</v>
      </c>
      <c r="C2" s="403"/>
    </row>
    <row r="3" spans="1:7" ht="41.25" customHeight="1" thickBot="1" x14ac:dyDescent="0.25">
      <c r="A3" s="399" t="s">
        <v>82</v>
      </c>
      <c r="B3" s="400"/>
      <c r="C3" s="81"/>
    </row>
    <row r="4" spans="1:7" ht="13.5" thickBot="1" x14ac:dyDescent="0.25">
      <c r="B4" s="50"/>
    </row>
    <row r="5" spans="1:7" ht="16.5" thickBot="1" x14ac:dyDescent="0.3">
      <c r="A5" s="51" t="s">
        <v>83</v>
      </c>
      <c r="B5" s="401" t="s">
        <v>92</v>
      </c>
      <c r="C5" s="402"/>
      <c r="D5" s="52"/>
    </row>
    <row r="6" spans="1:7" x14ac:dyDescent="0.2">
      <c r="A6" s="232" t="s">
        <v>62</v>
      </c>
      <c r="B6" s="233" t="s">
        <v>84</v>
      </c>
      <c r="C6" s="234" t="s">
        <v>162</v>
      </c>
      <c r="D6" s="52"/>
    </row>
    <row r="7" spans="1:7" ht="38.25" x14ac:dyDescent="0.2">
      <c r="A7" s="54" t="s">
        <v>64</v>
      </c>
      <c r="B7" s="55" t="s">
        <v>26</v>
      </c>
      <c r="C7" s="53" t="s">
        <v>383</v>
      </c>
    </row>
    <row r="8" spans="1:7" ht="38.25" x14ac:dyDescent="0.2">
      <c r="A8" s="54" t="s">
        <v>65</v>
      </c>
      <c r="B8" s="56" t="s">
        <v>163</v>
      </c>
      <c r="C8" s="57" t="s">
        <v>384</v>
      </c>
      <c r="G8"/>
    </row>
    <row r="9" spans="1:7" ht="76.5" x14ac:dyDescent="0.2">
      <c r="A9" s="54" t="s">
        <v>86</v>
      </c>
      <c r="B9" s="56" t="s">
        <v>164</v>
      </c>
      <c r="C9" s="57" t="s">
        <v>385</v>
      </c>
    </row>
    <row r="10" spans="1:7" ht="31.5" customHeight="1" x14ac:dyDescent="0.2">
      <c r="A10" s="54" t="s">
        <v>87</v>
      </c>
      <c r="B10" s="56" t="s">
        <v>165</v>
      </c>
      <c r="C10" s="57" t="s">
        <v>386</v>
      </c>
    </row>
    <row r="11" spans="1:7" ht="31.5" customHeight="1" x14ac:dyDescent="0.2">
      <c r="A11" s="54"/>
      <c r="B11" s="56" t="s">
        <v>166</v>
      </c>
      <c r="C11" s="57" t="s">
        <v>387</v>
      </c>
    </row>
    <row r="12" spans="1:7" ht="51" x14ac:dyDescent="0.2">
      <c r="A12" s="54" t="s">
        <v>88</v>
      </c>
      <c r="B12" s="56" t="s">
        <v>167</v>
      </c>
      <c r="C12" s="57" t="s">
        <v>388</v>
      </c>
    </row>
    <row r="13" spans="1:7" ht="38.25" x14ac:dyDescent="0.2">
      <c r="A13" s="54"/>
      <c r="B13" s="56" t="s">
        <v>168</v>
      </c>
      <c r="C13" s="57" t="s">
        <v>389</v>
      </c>
    </row>
    <row r="14" spans="1:7" ht="51" x14ac:dyDescent="0.2">
      <c r="A14" s="54" t="s">
        <v>89</v>
      </c>
      <c r="B14" s="56" t="s">
        <v>188</v>
      </c>
      <c r="C14" s="57" t="s">
        <v>390</v>
      </c>
    </row>
    <row r="15" spans="1:7" ht="51" x14ac:dyDescent="0.2">
      <c r="A15" s="54" t="s">
        <v>89</v>
      </c>
      <c r="B15" s="56" t="s">
        <v>189</v>
      </c>
      <c r="C15" s="57" t="s">
        <v>391</v>
      </c>
    </row>
    <row r="16" spans="1:7" ht="72.75" customHeight="1" x14ac:dyDescent="0.2">
      <c r="A16" s="58" t="s">
        <v>67</v>
      </c>
      <c r="B16" s="56" t="s">
        <v>403</v>
      </c>
      <c r="C16" s="57" t="s">
        <v>393</v>
      </c>
    </row>
    <row r="17" spans="1:4" ht="54.75" customHeight="1" x14ac:dyDescent="0.2">
      <c r="A17" s="58" t="s">
        <v>69</v>
      </c>
      <c r="B17" s="56" t="s">
        <v>404</v>
      </c>
      <c r="C17" s="57" t="s">
        <v>392</v>
      </c>
    </row>
    <row r="18" spans="1:4" ht="32.25" customHeight="1" x14ac:dyDescent="0.2">
      <c r="A18" s="54">
        <v>2</v>
      </c>
      <c r="B18" s="59" t="s">
        <v>190</v>
      </c>
      <c r="C18" s="57" t="s">
        <v>90</v>
      </c>
    </row>
    <row r="19" spans="1:4" ht="42" customHeight="1" x14ac:dyDescent="0.2">
      <c r="A19" s="58" t="s">
        <v>394</v>
      </c>
      <c r="B19" s="56" t="s">
        <v>91</v>
      </c>
      <c r="C19" s="57" t="s">
        <v>191</v>
      </c>
    </row>
    <row r="20" spans="1:4" ht="24" customHeight="1" x14ac:dyDescent="0.2">
      <c r="A20" s="238" t="s">
        <v>395</v>
      </c>
      <c r="B20" s="56" t="s">
        <v>112</v>
      </c>
      <c r="C20" s="60" t="s">
        <v>199</v>
      </c>
    </row>
    <row r="21" spans="1:4" ht="39" customHeight="1" thickBot="1" x14ac:dyDescent="0.25">
      <c r="A21" s="236" t="s">
        <v>396</v>
      </c>
      <c r="B21" s="237" t="s">
        <v>74</v>
      </c>
      <c r="C21" s="235" t="s">
        <v>200</v>
      </c>
      <c r="D21" s="77"/>
    </row>
    <row r="22" spans="1:4" x14ac:dyDescent="0.2">
      <c r="A22" s="61"/>
      <c r="B22" s="62"/>
      <c r="C22" s="77"/>
    </row>
  </sheetData>
  <mergeCells count="3">
    <mergeCell ref="A3:B3"/>
    <mergeCell ref="B5:C5"/>
    <mergeCell ref="B2:C2"/>
  </mergeCells>
  <hyperlinks>
    <hyperlink ref="B20" location="КФХ!E46" display="Валовой доход руб."/>
    <hyperlink ref="B21" location="КФХ!E55" display="Чистый доход руб."/>
    <hyperlink ref="B12" location="Штат!D6" display="ВВЕДИТЕ количество работников и соответствующий оклад"/>
    <hyperlink ref="B5:C5" location="Конструктор!G1" display="Финансовый план Крестьянско-фермерского хозяйства (начинающий фермер)"/>
    <hyperlink ref="B7" location="Конструктор!B3" display="Выберете количество кроликоматок"/>
    <hyperlink ref="B14" location="Конструктор!B69" display="Грантовая поддержка &quot;Агростартап&quot;, "/>
    <hyperlink ref="B6" location="Конструктор!A1" display="Лист Конструктор"/>
    <hyperlink ref="B18" location="КФХ!A1" display="Лист КФХ"/>
    <hyperlink ref="B19" location="КФХ!E15" display="Стоимость создания основных фондов"/>
    <hyperlink ref="B16" location="Конструктор!D47" display="Кредит на пополнение оборотных средств на 3 года по ставке 5% (рекомендовно 25% от стоимости текущих затрат)"/>
    <hyperlink ref="B17" location="Конструктор!A48" display="Кредит на пополнение оборотных средств на 3 года по ставке 5% (рекомендовно 25% от стоимости текущих затрат)"/>
    <hyperlink ref="B8" location="Конструктор!E18" display="Введите площадь земельного участка под посадку, с учетом севооборота"/>
    <hyperlink ref="B9" location="Конструктор!D25" display="ВВЕДИТЕ стоимость основных средств согласно полученному Вами коммерческим предложениям от производителей."/>
    <hyperlink ref="B10" location="Конструктор!D39" display="Текущие затраты по выращиванию ягод"/>
    <hyperlink ref="B11" location="Конструктор!D48" display="Данные по зарплате с начислениями в год"/>
    <hyperlink ref="B13" location="Конструктор!D61" display="ВВЕДИТЕ цену реализации ягод"/>
    <hyperlink ref="B15" location="Конструктор!B69" display="Грантовая поддержка &quot;Агростартап&quot;, "/>
  </hyperlink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7:D15"/>
  <sheetViews>
    <sheetView zoomScale="65" zoomScaleNormal="65" workbookViewId="0">
      <selection activeCell="B25" sqref="B25"/>
    </sheetView>
  </sheetViews>
  <sheetFormatPr defaultRowHeight="12.75" x14ac:dyDescent="0.2"/>
  <cols>
    <col min="1" max="1" width="9.140625" style="8"/>
    <col min="2" max="2" width="66.42578125" style="8" customWidth="1"/>
    <col min="3" max="3" width="19.5703125" style="8" customWidth="1"/>
    <col min="4" max="4" width="36" style="8" customWidth="1"/>
    <col min="5" max="5" width="30" style="8" customWidth="1"/>
    <col min="6" max="6" width="29.7109375" style="8" customWidth="1"/>
    <col min="7" max="7" width="22.85546875" style="8" customWidth="1"/>
    <col min="8" max="257" width="9.140625" style="8"/>
    <col min="258" max="258" width="40" style="8" customWidth="1"/>
    <col min="259" max="259" width="12.28515625" style="8" customWidth="1"/>
    <col min="260" max="260" width="31.85546875" style="8" customWidth="1"/>
    <col min="261" max="261" width="30" style="8" customWidth="1"/>
    <col min="262" max="262" width="28.5703125" style="8" customWidth="1"/>
    <col min="263" max="263" width="22.85546875" style="8" customWidth="1"/>
    <col min="264" max="513" width="9.140625" style="8"/>
    <col min="514" max="514" width="40" style="8" customWidth="1"/>
    <col min="515" max="515" width="12.28515625" style="8" customWidth="1"/>
    <col min="516" max="516" width="31.85546875" style="8" customWidth="1"/>
    <col min="517" max="517" width="30" style="8" customWidth="1"/>
    <col min="518" max="518" width="28.5703125" style="8" customWidth="1"/>
    <col min="519" max="519" width="22.85546875" style="8" customWidth="1"/>
    <col min="520" max="769" width="9.140625" style="8"/>
    <col min="770" max="770" width="40" style="8" customWidth="1"/>
    <col min="771" max="771" width="12.28515625" style="8" customWidth="1"/>
    <col min="772" max="772" width="31.85546875" style="8" customWidth="1"/>
    <col min="773" max="773" width="30" style="8" customWidth="1"/>
    <col min="774" max="774" width="28.5703125" style="8" customWidth="1"/>
    <col min="775" max="775" width="22.85546875" style="8" customWidth="1"/>
    <col min="776" max="1025" width="9.140625" style="8"/>
    <col min="1026" max="1026" width="40" style="8" customWidth="1"/>
    <col min="1027" max="1027" width="12.28515625" style="8" customWidth="1"/>
    <col min="1028" max="1028" width="31.85546875" style="8" customWidth="1"/>
    <col min="1029" max="1029" width="30" style="8" customWidth="1"/>
    <col min="1030" max="1030" width="28.5703125" style="8" customWidth="1"/>
    <col min="1031" max="1031" width="22.85546875" style="8" customWidth="1"/>
    <col min="1032" max="1281" width="9.140625" style="8"/>
    <col min="1282" max="1282" width="40" style="8" customWidth="1"/>
    <col min="1283" max="1283" width="12.28515625" style="8" customWidth="1"/>
    <col min="1284" max="1284" width="31.85546875" style="8" customWidth="1"/>
    <col min="1285" max="1285" width="30" style="8" customWidth="1"/>
    <col min="1286" max="1286" width="28.5703125" style="8" customWidth="1"/>
    <col min="1287" max="1287" width="22.85546875" style="8" customWidth="1"/>
    <col min="1288" max="1537" width="9.140625" style="8"/>
    <col min="1538" max="1538" width="40" style="8" customWidth="1"/>
    <col min="1539" max="1539" width="12.28515625" style="8" customWidth="1"/>
    <col min="1540" max="1540" width="31.85546875" style="8" customWidth="1"/>
    <col min="1541" max="1541" width="30" style="8" customWidth="1"/>
    <col min="1542" max="1542" width="28.5703125" style="8" customWidth="1"/>
    <col min="1543" max="1543" width="22.85546875" style="8" customWidth="1"/>
    <col min="1544" max="1793" width="9.140625" style="8"/>
    <col min="1794" max="1794" width="40" style="8" customWidth="1"/>
    <col min="1795" max="1795" width="12.28515625" style="8" customWidth="1"/>
    <col min="1796" max="1796" width="31.85546875" style="8" customWidth="1"/>
    <col min="1797" max="1797" width="30" style="8" customWidth="1"/>
    <col min="1798" max="1798" width="28.5703125" style="8" customWidth="1"/>
    <col min="1799" max="1799" width="22.85546875" style="8" customWidth="1"/>
    <col min="1800" max="2049" width="9.140625" style="8"/>
    <col min="2050" max="2050" width="40" style="8" customWidth="1"/>
    <col min="2051" max="2051" width="12.28515625" style="8" customWidth="1"/>
    <col min="2052" max="2052" width="31.85546875" style="8" customWidth="1"/>
    <col min="2053" max="2053" width="30" style="8" customWidth="1"/>
    <col min="2054" max="2054" width="28.5703125" style="8" customWidth="1"/>
    <col min="2055" max="2055" width="22.85546875" style="8" customWidth="1"/>
    <col min="2056" max="2305" width="9.140625" style="8"/>
    <col min="2306" max="2306" width="40" style="8" customWidth="1"/>
    <col min="2307" max="2307" width="12.28515625" style="8" customWidth="1"/>
    <col min="2308" max="2308" width="31.85546875" style="8" customWidth="1"/>
    <col min="2309" max="2309" width="30" style="8" customWidth="1"/>
    <col min="2310" max="2310" width="28.5703125" style="8" customWidth="1"/>
    <col min="2311" max="2311" width="22.85546875" style="8" customWidth="1"/>
    <col min="2312" max="2561" width="9.140625" style="8"/>
    <col min="2562" max="2562" width="40" style="8" customWidth="1"/>
    <col min="2563" max="2563" width="12.28515625" style="8" customWidth="1"/>
    <col min="2564" max="2564" width="31.85546875" style="8" customWidth="1"/>
    <col min="2565" max="2565" width="30" style="8" customWidth="1"/>
    <col min="2566" max="2566" width="28.5703125" style="8" customWidth="1"/>
    <col min="2567" max="2567" width="22.85546875" style="8" customWidth="1"/>
    <col min="2568" max="2817" width="9.140625" style="8"/>
    <col min="2818" max="2818" width="40" style="8" customWidth="1"/>
    <col min="2819" max="2819" width="12.28515625" style="8" customWidth="1"/>
    <col min="2820" max="2820" width="31.85546875" style="8" customWidth="1"/>
    <col min="2821" max="2821" width="30" style="8" customWidth="1"/>
    <col min="2822" max="2822" width="28.5703125" style="8" customWidth="1"/>
    <col min="2823" max="2823" width="22.85546875" style="8" customWidth="1"/>
    <col min="2824" max="3073" width="9.140625" style="8"/>
    <col min="3074" max="3074" width="40" style="8" customWidth="1"/>
    <col min="3075" max="3075" width="12.28515625" style="8" customWidth="1"/>
    <col min="3076" max="3076" width="31.85546875" style="8" customWidth="1"/>
    <col min="3077" max="3077" width="30" style="8" customWidth="1"/>
    <col min="3078" max="3078" width="28.5703125" style="8" customWidth="1"/>
    <col min="3079" max="3079" width="22.85546875" style="8" customWidth="1"/>
    <col min="3080" max="3329" width="9.140625" style="8"/>
    <col min="3330" max="3330" width="40" style="8" customWidth="1"/>
    <col min="3331" max="3331" width="12.28515625" style="8" customWidth="1"/>
    <col min="3332" max="3332" width="31.85546875" style="8" customWidth="1"/>
    <col min="3333" max="3333" width="30" style="8" customWidth="1"/>
    <col min="3334" max="3334" width="28.5703125" style="8" customWidth="1"/>
    <col min="3335" max="3335" width="22.85546875" style="8" customWidth="1"/>
    <col min="3336" max="3585" width="9.140625" style="8"/>
    <col min="3586" max="3586" width="40" style="8" customWidth="1"/>
    <col min="3587" max="3587" width="12.28515625" style="8" customWidth="1"/>
    <col min="3588" max="3588" width="31.85546875" style="8" customWidth="1"/>
    <col min="3589" max="3589" width="30" style="8" customWidth="1"/>
    <col min="3590" max="3590" width="28.5703125" style="8" customWidth="1"/>
    <col min="3591" max="3591" width="22.85546875" style="8" customWidth="1"/>
    <col min="3592" max="3841" width="9.140625" style="8"/>
    <col min="3842" max="3842" width="40" style="8" customWidth="1"/>
    <col min="3843" max="3843" width="12.28515625" style="8" customWidth="1"/>
    <col min="3844" max="3844" width="31.85546875" style="8" customWidth="1"/>
    <col min="3845" max="3845" width="30" style="8" customWidth="1"/>
    <col min="3846" max="3846" width="28.5703125" style="8" customWidth="1"/>
    <col min="3847" max="3847" width="22.85546875" style="8" customWidth="1"/>
    <col min="3848" max="4097" width="9.140625" style="8"/>
    <col min="4098" max="4098" width="40" style="8" customWidth="1"/>
    <col min="4099" max="4099" width="12.28515625" style="8" customWidth="1"/>
    <col min="4100" max="4100" width="31.85546875" style="8" customWidth="1"/>
    <col min="4101" max="4101" width="30" style="8" customWidth="1"/>
    <col min="4102" max="4102" width="28.5703125" style="8" customWidth="1"/>
    <col min="4103" max="4103" width="22.85546875" style="8" customWidth="1"/>
    <col min="4104" max="4353" width="9.140625" style="8"/>
    <col min="4354" max="4354" width="40" style="8" customWidth="1"/>
    <col min="4355" max="4355" width="12.28515625" style="8" customWidth="1"/>
    <col min="4356" max="4356" width="31.85546875" style="8" customWidth="1"/>
    <col min="4357" max="4357" width="30" style="8" customWidth="1"/>
    <col min="4358" max="4358" width="28.5703125" style="8" customWidth="1"/>
    <col min="4359" max="4359" width="22.85546875" style="8" customWidth="1"/>
    <col min="4360" max="4609" width="9.140625" style="8"/>
    <col min="4610" max="4610" width="40" style="8" customWidth="1"/>
    <col min="4611" max="4611" width="12.28515625" style="8" customWidth="1"/>
    <col min="4612" max="4612" width="31.85546875" style="8" customWidth="1"/>
    <col min="4613" max="4613" width="30" style="8" customWidth="1"/>
    <col min="4614" max="4614" width="28.5703125" style="8" customWidth="1"/>
    <col min="4615" max="4615" width="22.85546875" style="8" customWidth="1"/>
    <col min="4616" max="4865" width="9.140625" style="8"/>
    <col min="4866" max="4866" width="40" style="8" customWidth="1"/>
    <col min="4867" max="4867" width="12.28515625" style="8" customWidth="1"/>
    <col min="4868" max="4868" width="31.85546875" style="8" customWidth="1"/>
    <col min="4869" max="4869" width="30" style="8" customWidth="1"/>
    <col min="4870" max="4870" width="28.5703125" style="8" customWidth="1"/>
    <col min="4871" max="4871" width="22.85546875" style="8" customWidth="1"/>
    <col min="4872" max="5121" width="9.140625" style="8"/>
    <col min="5122" max="5122" width="40" style="8" customWidth="1"/>
    <col min="5123" max="5123" width="12.28515625" style="8" customWidth="1"/>
    <col min="5124" max="5124" width="31.85546875" style="8" customWidth="1"/>
    <col min="5125" max="5125" width="30" style="8" customWidth="1"/>
    <col min="5126" max="5126" width="28.5703125" style="8" customWidth="1"/>
    <col min="5127" max="5127" width="22.85546875" style="8" customWidth="1"/>
    <col min="5128" max="5377" width="9.140625" style="8"/>
    <col min="5378" max="5378" width="40" style="8" customWidth="1"/>
    <col min="5379" max="5379" width="12.28515625" style="8" customWidth="1"/>
    <col min="5380" max="5380" width="31.85546875" style="8" customWidth="1"/>
    <col min="5381" max="5381" width="30" style="8" customWidth="1"/>
    <col min="5382" max="5382" width="28.5703125" style="8" customWidth="1"/>
    <col min="5383" max="5383" width="22.85546875" style="8" customWidth="1"/>
    <col min="5384" max="5633" width="9.140625" style="8"/>
    <col min="5634" max="5634" width="40" style="8" customWidth="1"/>
    <col min="5635" max="5635" width="12.28515625" style="8" customWidth="1"/>
    <col min="5636" max="5636" width="31.85546875" style="8" customWidth="1"/>
    <col min="5637" max="5637" width="30" style="8" customWidth="1"/>
    <col min="5638" max="5638" width="28.5703125" style="8" customWidth="1"/>
    <col min="5639" max="5639" width="22.85546875" style="8" customWidth="1"/>
    <col min="5640" max="5889" width="9.140625" style="8"/>
    <col min="5890" max="5890" width="40" style="8" customWidth="1"/>
    <col min="5891" max="5891" width="12.28515625" style="8" customWidth="1"/>
    <col min="5892" max="5892" width="31.85546875" style="8" customWidth="1"/>
    <col min="5893" max="5893" width="30" style="8" customWidth="1"/>
    <col min="5894" max="5894" width="28.5703125" style="8" customWidth="1"/>
    <col min="5895" max="5895" width="22.85546875" style="8" customWidth="1"/>
    <col min="5896" max="6145" width="9.140625" style="8"/>
    <col min="6146" max="6146" width="40" style="8" customWidth="1"/>
    <col min="6147" max="6147" width="12.28515625" style="8" customWidth="1"/>
    <col min="6148" max="6148" width="31.85546875" style="8" customWidth="1"/>
    <col min="6149" max="6149" width="30" style="8" customWidth="1"/>
    <col min="6150" max="6150" width="28.5703125" style="8" customWidth="1"/>
    <col min="6151" max="6151" width="22.85546875" style="8" customWidth="1"/>
    <col min="6152" max="6401" width="9.140625" style="8"/>
    <col min="6402" max="6402" width="40" style="8" customWidth="1"/>
    <col min="6403" max="6403" width="12.28515625" style="8" customWidth="1"/>
    <col min="6404" max="6404" width="31.85546875" style="8" customWidth="1"/>
    <col min="6405" max="6405" width="30" style="8" customWidth="1"/>
    <col min="6406" max="6406" width="28.5703125" style="8" customWidth="1"/>
    <col min="6407" max="6407" width="22.85546875" style="8" customWidth="1"/>
    <col min="6408" max="6657" width="9.140625" style="8"/>
    <col min="6658" max="6658" width="40" style="8" customWidth="1"/>
    <col min="6659" max="6659" width="12.28515625" style="8" customWidth="1"/>
    <col min="6660" max="6660" width="31.85546875" style="8" customWidth="1"/>
    <col min="6661" max="6661" width="30" style="8" customWidth="1"/>
    <col min="6662" max="6662" width="28.5703125" style="8" customWidth="1"/>
    <col min="6663" max="6663" width="22.85546875" style="8" customWidth="1"/>
    <col min="6664" max="6913" width="9.140625" style="8"/>
    <col min="6914" max="6914" width="40" style="8" customWidth="1"/>
    <col min="6915" max="6915" width="12.28515625" style="8" customWidth="1"/>
    <col min="6916" max="6916" width="31.85546875" style="8" customWidth="1"/>
    <col min="6917" max="6917" width="30" style="8" customWidth="1"/>
    <col min="6918" max="6918" width="28.5703125" style="8" customWidth="1"/>
    <col min="6919" max="6919" width="22.85546875" style="8" customWidth="1"/>
    <col min="6920" max="7169" width="9.140625" style="8"/>
    <col min="7170" max="7170" width="40" style="8" customWidth="1"/>
    <col min="7171" max="7171" width="12.28515625" style="8" customWidth="1"/>
    <col min="7172" max="7172" width="31.85546875" style="8" customWidth="1"/>
    <col min="7173" max="7173" width="30" style="8" customWidth="1"/>
    <col min="7174" max="7174" width="28.5703125" style="8" customWidth="1"/>
    <col min="7175" max="7175" width="22.85546875" style="8" customWidth="1"/>
    <col min="7176" max="7425" width="9.140625" style="8"/>
    <col min="7426" max="7426" width="40" style="8" customWidth="1"/>
    <col min="7427" max="7427" width="12.28515625" style="8" customWidth="1"/>
    <col min="7428" max="7428" width="31.85546875" style="8" customWidth="1"/>
    <col min="7429" max="7429" width="30" style="8" customWidth="1"/>
    <col min="7430" max="7430" width="28.5703125" style="8" customWidth="1"/>
    <col min="7431" max="7431" width="22.85546875" style="8" customWidth="1"/>
    <col min="7432" max="7681" width="9.140625" style="8"/>
    <col min="7682" max="7682" width="40" style="8" customWidth="1"/>
    <col min="7683" max="7683" width="12.28515625" style="8" customWidth="1"/>
    <col min="7684" max="7684" width="31.85546875" style="8" customWidth="1"/>
    <col min="7685" max="7685" width="30" style="8" customWidth="1"/>
    <col min="7686" max="7686" width="28.5703125" style="8" customWidth="1"/>
    <col min="7687" max="7687" width="22.85546875" style="8" customWidth="1"/>
    <col min="7688" max="7937" width="9.140625" style="8"/>
    <col min="7938" max="7938" width="40" style="8" customWidth="1"/>
    <col min="7939" max="7939" width="12.28515625" style="8" customWidth="1"/>
    <col min="7940" max="7940" width="31.85546875" style="8" customWidth="1"/>
    <col min="7941" max="7941" width="30" style="8" customWidth="1"/>
    <col min="7942" max="7942" width="28.5703125" style="8" customWidth="1"/>
    <col min="7943" max="7943" width="22.85546875" style="8" customWidth="1"/>
    <col min="7944" max="8193" width="9.140625" style="8"/>
    <col min="8194" max="8194" width="40" style="8" customWidth="1"/>
    <col min="8195" max="8195" width="12.28515625" style="8" customWidth="1"/>
    <col min="8196" max="8196" width="31.85546875" style="8" customWidth="1"/>
    <col min="8197" max="8197" width="30" style="8" customWidth="1"/>
    <col min="8198" max="8198" width="28.5703125" style="8" customWidth="1"/>
    <col min="8199" max="8199" width="22.85546875" style="8" customWidth="1"/>
    <col min="8200" max="8449" width="9.140625" style="8"/>
    <col min="8450" max="8450" width="40" style="8" customWidth="1"/>
    <col min="8451" max="8451" width="12.28515625" style="8" customWidth="1"/>
    <col min="8452" max="8452" width="31.85546875" style="8" customWidth="1"/>
    <col min="8453" max="8453" width="30" style="8" customWidth="1"/>
    <col min="8454" max="8454" width="28.5703125" style="8" customWidth="1"/>
    <col min="8455" max="8455" width="22.85546875" style="8" customWidth="1"/>
    <col min="8456" max="8705" width="9.140625" style="8"/>
    <col min="8706" max="8706" width="40" style="8" customWidth="1"/>
    <col min="8707" max="8707" width="12.28515625" style="8" customWidth="1"/>
    <col min="8708" max="8708" width="31.85546875" style="8" customWidth="1"/>
    <col min="8709" max="8709" width="30" style="8" customWidth="1"/>
    <col min="8710" max="8710" width="28.5703125" style="8" customWidth="1"/>
    <col min="8711" max="8711" width="22.85546875" style="8" customWidth="1"/>
    <col min="8712" max="8961" width="9.140625" style="8"/>
    <col min="8962" max="8962" width="40" style="8" customWidth="1"/>
    <col min="8963" max="8963" width="12.28515625" style="8" customWidth="1"/>
    <col min="8964" max="8964" width="31.85546875" style="8" customWidth="1"/>
    <col min="8965" max="8965" width="30" style="8" customWidth="1"/>
    <col min="8966" max="8966" width="28.5703125" style="8" customWidth="1"/>
    <col min="8967" max="8967" width="22.85546875" style="8" customWidth="1"/>
    <col min="8968" max="9217" width="9.140625" style="8"/>
    <col min="9218" max="9218" width="40" style="8" customWidth="1"/>
    <col min="9219" max="9219" width="12.28515625" style="8" customWidth="1"/>
    <col min="9220" max="9220" width="31.85546875" style="8" customWidth="1"/>
    <col min="9221" max="9221" width="30" style="8" customWidth="1"/>
    <col min="9222" max="9222" width="28.5703125" style="8" customWidth="1"/>
    <col min="9223" max="9223" width="22.85546875" style="8" customWidth="1"/>
    <col min="9224" max="9473" width="9.140625" style="8"/>
    <col min="9474" max="9474" width="40" style="8" customWidth="1"/>
    <col min="9475" max="9475" width="12.28515625" style="8" customWidth="1"/>
    <col min="9476" max="9476" width="31.85546875" style="8" customWidth="1"/>
    <col min="9477" max="9477" width="30" style="8" customWidth="1"/>
    <col min="9478" max="9478" width="28.5703125" style="8" customWidth="1"/>
    <col min="9479" max="9479" width="22.85546875" style="8" customWidth="1"/>
    <col min="9480" max="9729" width="9.140625" style="8"/>
    <col min="9730" max="9730" width="40" style="8" customWidth="1"/>
    <col min="9731" max="9731" width="12.28515625" style="8" customWidth="1"/>
    <col min="9732" max="9732" width="31.85546875" style="8" customWidth="1"/>
    <col min="9733" max="9733" width="30" style="8" customWidth="1"/>
    <col min="9734" max="9734" width="28.5703125" style="8" customWidth="1"/>
    <col min="9735" max="9735" width="22.85546875" style="8" customWidth="1"/>
    <col min="9736" max="9985" width="9.140625" style="8"/>
    <col min="9986" max="9986" width="40" style="8" customWidth="1"/>
    <col min="9987" max="9987" width="12.28515625" style="8" customWidth="1"/>
    <col min="9988" max="9988" width="31.85546875" style="8" customWidth="1"/>
    <col min="9989" max="9989" width="30" style="8" customWidth="1"/>
    <col min="9990" max="9990" width="28.5703125" style="8" customWidth="1"/>
    <col min="9991" max="9991" width="22.85546875" style="8" customWidth="1"/>
    <col min="9992" max="10241" width="9.140625" style="8"/>
    <col min="10242" max="10242" width="40" style="8" customWidth="1"/>
    <col min="10243" max="10243" width="12.28515625" style="8" customWidth="1"/>
    <col min="10244" max="10244" width="31.85546875" style="8" customWidth="1"/>
    <col min="10245" max="10245" width="30" style="8" customWidth="1"/>
    <col min="10246" max="10246" width="28.5703125" style="8" customWidth="1"/>
    <col min="10247" max="10247" width="22.85546875" style="8" customWidth="1"/>
    <col min="10248" max="10497" width="9.140625" style="8"/>
    <col min="10498" max="10498" width="40" style="8" customWidth="1"/>
    <col min="10499" max="10499" width="12.28515625" style="8" customWidth="1"/>
    <col min="10500" max="10500" width="31.85546875" style="8" customWidth="1"/>
    <col min="10501" max="10501" width="30" style="8" customWidth="1"/>
    <col min="10502" max="10502" width="28.5703125" style="8" customWidth="1"/>
    <col min="10503" max="10503" width="22.85546875" style="8" customWidth="1"/>
    <col min="10504" max="10753" width="9.140625" style="8"/>
    <col min="10754" max="10754" width="40" style="8" customWidth="1"/>
    <col min="10755" max="10755" width="12.28515625" style="8" customWidth="1"/>
    <col min="10756" max="10756" width="31.85546875" style="8" customWidth="1"/>
    <col min="10757" max="10757" width="30" style="8" customWidth="1"/>
    <col min="10758" max="10758" width="28.5703125" style="8" customWidth="1"/>
    <col min="10759" max="10759" width="22.85546875" style="8" customWidth="1"/>
    <col min="10760" max="11009" width="9.140625" style="8"/>
    <col min="11010" max="11010" width="40" style="8" customWidth="1"/>
    <col min="11011" max="11011" width="12.28515625" style="8" customWidth="1"/>
    <col min="11012" max="11012" width="31.85546875" style="8" customWidth="1"/>
    <col min="11013" max="11013" width="30" style="8" customWidth="1"/>
    <col min="11014" max="11014" width="28.5703125" style="8" customWidth="1"/>
    <col min="11015" max="11015" width="22.85546875" style="8" customWidth="1"/>
    <col min="11016" max="11265" width="9.140625" style="8"/>
    <col min="11266" max="11266" width="40" style="8" customWidth="1"/>
    <col min="11267" max="11267" width="12.28515625" style="8" customWidth="1"/>
    <col min="11268" max="11268" width="31.85546875" style="8" customWidth="1"/>
    <col min="11269" max="11269" width="30" style="8" customWidth="1"/>
    <col min="11270" max="11270" width="28.5703125" style="8" customWidth="1"/>
    <col min="11271" max="11271" width="22.85546875" style="8" customWidth="1"/>
    <col min="11272" max="11521" width="9.140625" style="8"/>
    <col min="11522" max="11522" width="40" style="8" customWidth="1"/>
    <col min="11523" max="11523" width="12.28515625" style="8" customWidth="1"/>
    <col min="11524" max="11524" width="31.85546875" style="8" customWidth="1"/>
    <col min="11525" max="11525" width="30" style="8" customWidth="1"/>
    <col min="11526" max="11526" width="28.5703125" style="8" customWidth="1"/>
    <col min="11527" max="11527" width="22.85546875" style="8" customWidth="1"/>
    <col min="11528" max="11777" width="9.140625" style="8"/>
    <col min="11778" max="11778" width="40" style="8" customWidth="1"/>
    <col min="11779" max="11779" width="12.28515625" style="8" customWidth="1"/>
    <col min="11780" max="11780" width="31.85546875" style="8" customWidth="1"/>
    <col min="11781" max="11781" width="30" style="8" customWidth="1"/>
    <col min="11782" max="11782" width="28.5703125" style="8" customWidth="1"/>
    <col min="11783" max="11783" width="22.85546875" style="8" customWidth="1"/>
    <col min="11784" max="12033" width="9.140625" style="8"/>
    <col min="12034" max="12034" width="40" style="8" customWidth="1"/>
    <col min="12035" max="12035" width="12.28515625" style="8" customWidth="1"/>
    <col min="12036" max="12036" width="31.85546875" style="8" customWidth="1"/>
    <col min="12037" max="12037" width="30" style="8" customWidth="1"/>
    <col min="12038" max="12038" width="28.5703125" style="8" customWidth="1"/>
    <col min="12039" max="12039" width="22.85546875" style="8" customWidth="1"/>
    <col min="12040" max="12289" width="9.140625" style="8"/>
    <col min="12290" max="12290" width="40" style="8" customWidth="1"/>
    <col min="12291" max="12291" width="12.28515625" style="8" customWidth="1"/>
    <col min="12292" max="12292" width="31.85546875" style="8" customWidth="1"/>
    <col min="12293" max="12293" width="30" style="8" customWidth="1"/>
    <col min="12294" max="12294" width="28.5703125" style="8" customWidth="1"/>
    <col min="12295" max="12295" width="22.85546875" style="8" customWidth="1"/>
    <col min="12296" max="12545" width="9.140625" style="8"/>
    <col min="12546" max="12546" width="40" style="8" customWidth="1"/>
    <col min="12547" max="12547" width="12.28515625" style="8" customWidth="1"/>
    <col min="12548" max="12548" width="31.85546875" style="8" customWidth="1"/>
    <col min="12549" max="12549" width="30" style="8" customWidth="1"/>
    <col min="12550" max="12550" width="28.5703125" style="8" customWidth="1"/>
    <col min="12551" max="12551" width="22.85546875" style="8" customWidth="1"/>
    <col min="12552" max="12801" width="9.140625" style="8"/>
    <col min="12802" max="12802" width="40" style="8" customWidth="1"/>
    <col min="12803" max="12803" width="12.28515625" style="8" customWidth="1"/>
    <col min="12804" max="12804" width="31.85546875" style="8" customWidth="1"/>
    <col min="12805" max="12805" width="30" style="8" customWidth="1"/>
    <col min="12806" max="12806" width="28.5703125" style="8" customWidth="1"/>
    <col min="12807" max="12807" width="22.85546875" style="8" customWidth="1"/>
    <col min="12808" max="13057" width="9.140625" style="8"/>
    <col min="13058" max="13058" width="40" style="8" customWidth="1"/>
    <col min="13059" max="13059" width="12.28515625" style="8" customWidth="1"/>
    <col min="13060" max="13060" width="31.85546875" style="8" customWidth="1"/>
    <col min="13061" max="13061" width="30" style="8" customWidth="1"/>
    <col min="13062" max="13062" width="28.5703125" style="8" customWidth="1"/>
    <col min="13063" max="13063" width="22.85546875" style="8" customWidth="1"/>
    <col min="13064" max="13313" width="9.140625" style="8"/>
    <col min="13314" max="13314" width="40" style="8" customWidth="1"/>
    <col min="13315" max="13315" width="12.28515625" style="8" customWidth="1"/>
    <col min="13316" max="13316" width="31.85546875" style="8" customWidth="1"/>
    <col min="13317" max="13317" width="30" style="8" customWidth="1"/>
    <col min="13318" max="13318" width="28.5703125" style="8" customWidth="1"/>
    <col min="13319" max="13319" width="22.85546875" style="8" customWidth="1"/>
    <col min="13320" max="13569" width="9.140625" style="8"/>
    <col min="13570" max="13570" width="40" style="8" customWidth="1"/>
    <col min="13571" max="13571" width="12.28515625" style="8" customWidth="1"/>
    <col min="13572" max="13572" width="31.85546875" style="8" customWidth="1"/>
    <col min="13573" max="13573" width="30" style="8" customWidth="1"/>
    <col min="13574" max="13574" width="28.5703125" style="8" customWidth="1"/>
    <col min="13575" max="13575" width="22.85546875" style="8" customWidth="1"/>
    <col min="13576" max="13825" width="9.140625" style="8"/>
    <col min="13826" max="13826" width="40" style="8" customWidth="1"/>
    <col min="13827" max="13827" width="12.28515625" style="8" customWidth="1"/>
    <col min="13828" max="13828" width="31.85546875" style="8" customWidth="1"/>
    <col min="13829" max="13829" width="30" style="8" customWidth="1"/>
    <col min="13830" max="13830" width="28.5703125" style="8" customWidth="1"/>
    <col min="13831" max="13831" width="22.85546875" style="8" customWidth="1"/>
    <col min="13832" max="14081" width="9.140625" style="8"/>
    <col min="14082" max="14082" width="40" style="8" customWidth="1"/>
    <col min="14083" max="14083" width="12.28515625" style="8" customWidth="1"/>
    <col min="14084" max="14084" width="31.85546875" style="8" customWidth="1"/>
    <col min="14085" max="14085" width="30" style="8" customWidth="1"/>
    <col min="14086" max="14086" width="28.5703125" style="8" customWidth="1"/>
    <col min="14087" max="14087" width="22.85546875" style="8" customWidth="1"/>
    <col min="14088" max="14337" width="9.140625" style="8"/>
    <col min="14338" max="14338" width="40" style="8" customWidth="1"/>
    <col min="14339" max="14339" width="12.28515625" style="8" customWidth="1"/>
    <col min="14340" max="14340" width="31.85546875" style="8" customWidth="1"/>
    <col min="14341" max="14341" width="30" style="8" customWidth="1"/>
    <col min="14342" max="14342" width="28.5703125" style="8" customWidth="1"/>
    <col min="14343" max="14343" width="22.85546875" style="8" customWidth="1"/>
    <col min="14344" max="14593" width="9.140625" style="8"/>
    <col min="14594" max="14594" width="40" style="8" customWidth="1"/>
    <col min="14595" max="14595" width="12.28515625" style="8" customWidth="1"/>
    <col min="14596" max="14596" width="31.85546875" style="8" customWidth="1"/>
    <col min="14597" max="14597" width="30" style="8" customWidth="1"/>
    <col min="14598" max="14598" width="28.5703125" style="8" customWidth="1"/>
    <col min="14599" max="14599" width="22.85546875" style="8" customWidth="1"/>
    <col min="14600" max="14849" width="9.140625" style="8"/>
    <col min="14850" max="14850" width="40" style="8" customWidth="1"/>
    <col min="14851" max="14851" width="12.28515625" style="8" customWidth="1"/>
    <col min="14852" max="14852" width="31.85546875" style="8" customWidth="1"/>
    <col min="14853" max="14853" width="30" style="8" customWidth="1"/>
    <col min="14854" max="14854" width="28.5703125" style="8" customWidth="1"/>
    <col min="14855" max="14855" width="22.85546875" style="8" customWidth="1"/>
    <col min="14856" max="15105" width="9.140625" style="8"/>
    <col min="15106" max="15106" width="40" style="8" customWidth="1"/>
    <col min="15107" max="15107" width="12.28515625" style="8" customWidth="1"/>
    <col min="15108" max="15108" width="31.85546875" style="8" customWidth="1"/>
    <col min="15109" max="15109" width="30" style="8" customWidth="1"/>
    <col min="15110" max="15110" width="28.5703125" style="8" customWidth="1"/>
    <col min="15111" max="15111" width="22.85546875" style="8" customWidth="1"/>
    <col min="15112" max="15361" width="9.140625" style="8"/>
    <col min="15362" max="15362" width="40" style="8" customWidth="1"/>
    <col min="15363" max="15363" width="12.28515625" style="8" customWidth="1"/>
    <col min="15364" max="15364" width="31.85546875" style="8" customWidth="1"/>
    <col min="15365" max="15365" width="30" style="8" customWidth="1"/>
    <col min="15366" max="15366" width="28.5703125" style="8" customWidth="1"/>
    <col min="15367" max="15367" width="22.85546875" style="8" customWidth="1"/>
    <col min="15368" max="15617" width="9.140625" style="8"/>
    <col min="15618" max="15618" width="40" style="8" customWidth="1"/>
    <col min="15619" max="15619" width="12.28515625" style="8" customWidth="1"/>
    <col min="15620" max="15620" width="31.85546875" style="8" customWidth="1"/>
    <col min="15621" max="15621" width="30" style="8" customWidth="1"/>
    <col min="15622" max="15622" width="28.5703125" style="8" customWidth="1"/>
    <col min="15623" max="15623" width="22.85546875" style="8" customWidth="1"/>
    <col min="15624" max="15873" width="9.140625" style="8"/>
    <col min="15874" max="15874" width="40" style="8" customWidth="1"/>
    <col min="15875" max="15875" width="12.28515625" style="8" customWidth="1"/>
    <col min="15876" max="15876" width="31.85546875" style="8" customWidth="1"/>
    <col min="15877" max="15877" width="30" style="8" customWidth="1"/>
    <col min="15878" max="15878" width="28.5703125" style="8" customWidth="1"/>
    <col min="15879" max="15879" width="22.85546875" style="8" customWidth="1"/>
    <col min="15880" max="16129" width="9.140625" style="8"/>
    <col min="16130" max="16130" width="40" style="8" customWidth="1"/>
    <col min="16131" max="16131" width="12.28515625" style="8" customWidth="1"/>
    <col min="16132" max="16132" width="31.85546875" style="8" customWidth="1"/>
    <col min="16133" max="16133" width="30" style="8" customWidth="1"/>
    <col min="16134" max="16134" width="28.5703125" style="8" customWidth="1"/>
    <col min="16135" max="16135" width="22.85546875" style="8" customWidth="1"/>
    <col min="16136" max="16384" width="9.140625" style="8"/>
  </cols>
  <sheetData>
    <row r="7" spans="2:4" ht="18.75" x14ac:dyDescent="0.3">
      <c r="B7" s="629" t="s">
        <v>369</v>
      </c>
      <c r="C7" s="629"/>
      <c r="D7" s="629"/>
    </row>
    <row r="8" spans="2:4" ht="18.75" x14ac:dyDescent="0.3">
      <c r="B8" s="278" t="s">
        <v>370</v>
      </c>
      <c r="C8" s="627" t="s">
        <v>371</v>
      </c>
      <c r="D8" s="628" t="s">
        <v>372</v>
      </c>
    </row>
    <row r="9" spans="2:4" ht="18.75" x14ac:dyDescent="0.3">
      <c r="B9" s="279" t="s">
        <v>373</v>
      </c>
      <c r="C9" s="627"/>
      <c r="D9" s="628"/>
    </row>
    <row r="10" spans="2:4" ht="37.5" x14ac:dyDescent="0.3">
      <c r="B10" s="279" t="s">
        <v>374</v>
      </c>
      <c r="C10" s="627"/>
      <c r="D10" s="628"/>
    </row>
    <row r="11" spans="2:4" ht="56.25" x14ac:dyDescent="0.3">
      <c r="B11" s="278" t="s">
        <v>382</v>
      </c>
      <c r="C11" s="627" t="s">
        <v>371</v>
      </c>
      <c r="D11" s="628" t="s">
        <v>375</v>
      </c>
    </row>
    <row r="12" spans="2:4" ht="37.5" x14ac:dyDescent="0.3">
      <c r="B12" s="280" t="s">
        <v>376</v>
      </c>
      <c r="C12" s="627"/>
      <c r="D12" s="628"/>
    </row>
    <row r="13" spans="2:4" ht="75" x14ac:dyDescent="0.3">
      <c r="B13" s="278" t="s">
        <v>377</v>
      </c>
      <c r="C13" s="627" t="s">
        <v>371</v>
      </c>
      <c r="D13" s="628" t="s">
        <v>378</v>
      </c>
    </row>
    <row r="14" spans="2:4" ht="37.5" x14ac:dyDescent="0.3">
      <c r="B14" s="280" t="s">
        <v>379</v>
      </c>
      <c r="C14" s="627"/>
      <c r="D14" s="628"/>
    </row>
    <row r="15" spans="2:4" ht="93.75" x14ac:dyDescent="0.3">
      <c r="B15" s="278" t="s">
        <v>380</v>
      </c>
      <c r="C15" s="280" t="s">
        <v>371</v>
      </c>
      <c r="D15" s="281" t="s">
        <v>381</v>
      </c>
    </row>
  </sheetData>
  <mergeCells count="7">
    <mergeCell ref="C13:C14"/>
    <mergeCell ref="D13:D14"/>
    <mergeCell ref="B7:D7"/>
    <mergeCell ref="C8:C10"/>
    <mergeCell ref="D8:D10"/>
    <mergeCell ref="C11:C12"/>
    <mergeCell ref="D11:D12"/>
  </mergeCells>
  <hyperlinks>
    <hyperlink ref="D8" r:id="rId1" display="https://corpmsp.ru/razvitie_selkhozkooperacii/rasshirenie-sbyta-produktsii/"/>
    <hyperlink ref="D11" r:id="rId2" display="https://navigator.smbn.ru/support/13/service/71"/>
    <hyperlink ref="D13" r:id="rId3" display="https://navigator.smbn.ru/support/13/service/78"/>
    <hyperlink ref="D15" r:id="rId4" display="https://navigator.smbn.ru/realty/13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E62"/>
  <sheetViews>
    <sheetView workbookViewId="0">
      <selection activeCell="D26" sqref="D26"/>
    </sheetView>
  </sheetViews>
  <sheetFormatPr defaultRowHeight="12.75" x14ac:dyDescent="0.2"/>
  <cols>
    <col min="1" max="1" width="4.7109375" customWidth="1"/>
    <col min="2" max="2" width="7.140625" customWidth="1"/>
    <col min="3" max="3" width="19.140625" customWidth="1"/>
    <col min="4" max="4" width="68.140625" customWidth="1"/>
  </cols>
  <sheetData>
    <row r="5" spans="1:5" ht="50.25" customHeight="1" x14ac:dyDescent="0.2">
      <c r="B5" s="404" t="s">
        <v>195</v>
      </c>
      <c r="C5" s="404"/>
      <c r="D5" s="404"/>
      <c r="E5" s="404"/>
    </row>
    <row r="7" spans="1:5" x14ac:dyDescent="0.2">
      <c r="A7" s="405"/>
      <c r="B7" s="408" t="s">
        <v>161</v>
      </c>
      <c r="C7" s="409"/>
      <c r="D7" s="409"/>
      <c r="E7" s="409"/>
    </row>
    <row r="8" spans="1:5" x14ac:dyDescent="0.2">
      <c r="A8" s="405"/>
      <c r="B8" s="409"/>
      <c r="C8" s="409"/>
      <c r="D8" s="409"/>
      <c r="E8" s="409"/>
    </row>
    <row r="9" spans="1:5" x14ac:dyDescent="0.2">
      <c r="A9" s="405"/>
      <c r="B9" s="409"/>
      <c r="C9" s="409"/>
      <c r="D9" s="409"/>
      <c r="E9" s="409"/>
    </row>
    <row r="10" spans="1:5" x14ac:dyDescent="0.2">
      <c r="A10" s="405"/>
      <c r="B10" s="409"/>
      <c r="C10" s="409"/>
      <c r="D10" s="409"/>
      <c r="E10" s="409"/>
    </row>
    <row r="11" spans="1:5" x14ac:dyDescent="0.2">
      <c r="A11" s="405"/>
      <c r="B11" s="409"/>
      <c r="C11" s="409"/>
      <c r="D11" s="409"/>
      <c r="E11" s="409"/>
    </row>
    <row r="13" spans="1:5" ht="54.75" customHeight="1" x14ac:dyDescent="0.2">
      <c r="B13" s="408" t="s">
        <v>169</v>
      </c>
      <c r="C13" s="409"/>
      <c r="D13" s="409"/>
      <c r="E13" s="409"/>
    </row>
    <row r="15" spans="1:5" ht="13.5" thickBot="1" x14ac:dyDescent="0.25"/>
    <row r="16" spans="1:5" ht="16.5" thickBot="1" x14ac:dyDescent="0.25">
      <c r="C16" s="72" t="s">
        <v>123</v>
      </c>
      <c r="D16" s="73" t="s">
        <v>124</v>
      </c>
    </row>
    <row r="17" spans="3:4" ht="16.5" thickBot="1" x14ac:dyDescent="0.25">
      <c r="C17" s="406" t="s">
        <v>63</v>
      </c>
      <c r="D17" s="407"/>
    </row>
    <row r="18" spans="3:4" ht="16.5" thickBot="1" x14ac:dyDescent="0.25">
      <c r="C18" s="74">
        <v>13</v>
      </c>
      <c r="D18" s="75" t="s">
        <v>125</v>
      </c>
    </row>
    <row r="19" spans="3:4" ht="16.5" thickBot="1" x14ac:dyDescent="0.25">
      <c r="C19" s="74">
        <v>18</v>
      </c>
      <c r="D19" s="75" t="s">
        <v>126</v>
      </c>
    </row>
    <row r="20" spans="3:4" ht="16.5" thickBot="1" x14ac:dyDescent="0.25">
      <c r="C20" s="74">
        <v>18</v>
      </c>
      <c r="D20" s="75" t="s">
        <v>127</v>
      </c>
    </row>
    <row r="21" spans="3:4" ht="16.5" thickBot="1" x14ac:dyDescent="0.25">
      <c r="C21" s="74">
        <v>20</v>
      </c>
      <c r="D21" s="75" t="s">
        <v>128</v>
      </c>
    </row>
    <row r="22" spans="3:4" ht="16.5" thickBot="1" x14ac:dyDescent="0.25">
      <c r="C22" s="74">
        <v>20</v>
      </c>
      <c r="D22" s="75" t="s">
        <v>129</v>
      </c>
    </row>
    <row r="23" spans="3:4" ht="16.5" thickBot="1" x14ac:dyDescent="0.25">
      <c r="C23" s="74">
        <v>21</v>
      </c>
      <c r="D23" s="75" t="s">
        <v>130</v>
      </c>
    </row>
    <row r="24" spans="3:4" ht="16.5" thickBot="1" x14ac:dyDescent="0.25">
      <c r="C24" s="74" t="s">
        <v>131</v>
      </c>
      <c r="D24" s="75" t="s">
        <v>132</v>
      </c>
    </row>
    <row r="25" spans="3:4" ht="16.5" thickBot="1" x14ac:dyDescent="0.25">
      <c r="C25" s="74" t="s">
        <v>133</v>
      </c>
      <c r="D25" s="75" t="s">
        <v>130</v>
      </c>
    </row>
    <row r="26" spans="3:4" ht="16.5" thickBot="1" x14ac:dyDescent="0.25">
      <c r="C26" s="74" t="s">
        <v>134</v>
      </c>
      <c r="D26" s="75" t="s">
        <v>135</v>
      </c>
    </row>
    <row r="27" spans="3:4" ht="16.5" thickBot="1" x14ac:dyDescent="0.25">
      <c r="C27" s="74" t="s">
        <v>136</v>
      </c>
      <c r="D27" s="75" t="s">
        <v>135</v>
      </c>
    </row>
    <row r="28" spans="3:4" ht="16.5" thickBot="1" x14ac:dyDescent="0.25">
      <c r="C28" s="74" t="s">
        <v>137</v>
      </c>
      <c r="D28" s="75" t="s">
        <v>130</v>
      </c>
    </row>
    <row r="29" spans="3:4" ht="16.5" thickBot="1" x14ac:dyDescent="0.25">
      <c r="C29" s="74" t="s">
        <v>138</v>
      </c>
      <c r="D29" s="75" t="s">
        <v>171</v>
      </c>
    </row>
    <row r="30" spans="3:4" ht="16.5" thickBot="1" x14ac:dyDescent="0.25">
      <c r="C30" s="74" t="s">
        <v>139</v>
      </c>
      <c r="D30" s="75" t="s">
        <v>171</v>
      </c>
    </row>
    <row r="31" spans="3:4" ht="16.5" thickBot="1" x14ac:dyDescent="0.25">
      <c r="C31" s="74" t="s">
        <v>140</v>
      </c>
      <c r="D31" s="75" t="s">
        <v>130</v>
      </c>
    </row>
    <row r="32" spans="3:4" ht="16.5" thickBot="1" x14ac:dyDescent="0.25">
      <c r="C32" s="74" t="s">
        <v>141</v>
      </c>
      <c r="D32" s="75" t="s">
        <v>142</v>
      </c>
    </row>
    <row r="33" spans="3:4" ht="16.5" thickBot="1" x14ac:dyDescent="0.25">
      <c r="C33" s="78"/>
      <c r="D33" s="75"/>
    </row>
    <row r="34" spans="3:4" ht="16.5" thickBot="1" x14ac:dyDescent="0.25">
      <c r="C34" s="406" t="s">
        <v>14</v>
      </c>
      <c r="D34" s="407"/>
    </row>
    <row r="35" spans="3:4" ht="16.5" thickBot="1" x14ac:dyDescent="0.25">
      <c r="C35" s="76" t="s">
        <v>159</v>
      </c>
      <c r="D35" s="75" t="s">
        <v>143</v>
      </c>
    </row>
    <row r="36" spans="3:4" ht="16.5" thickBot="1" x14ac:dyDescent="0.25">
      <c r="C36" s="74" t="s">
        <v>144</v>
      </c>
      <c r="D36" s="75" t="s">
        <v>130</v>
      </c>
    </row>
    <row r="37" spans="3:4" ht="16.5" thickBot="1" x14ac:dyDescent="0.25">
      <c r="C37" s="76" t="s">
        <v>160</v>
      </c>
      <c r="D37" s="75" t="s">
        <v>145</v>
      </c>
    </row>
    <row r="38" spans="3:4" ht="16.5" thickBot="1" x14ac:dyDescent="0.25">
      <c r="C38" s="74" t="s">
        <v>146</v>
      </c>
      <c r="D38" s="75" t="s">
        <v>147</v>
      </c>
    </row>
    <row r="39" spans="3:4" ht="16.5" thickBot="1" x14ac:dyDescent="0.25">
      <c r="C39" s="74" t="s">
        <v>148</v>
      </c>
      <c r="D39" s="75" t="s">
        <v>149</v>
      </c>
    </row>
    <row r="40" spans="3:4" ht="16.5" thickBot="1" x14ac:dyDescent="0.25">
      <c r="C40" s="74" t="s">
        <v>150</v>
      </c>
      <c r="D40" s="75" t="s">
        <v>151</v>
      </c>
    </row>
    <row r="41" spans="3:4" ht="16.5" thickBot="1" x14ac:dyDescent="0.25">
      <c r="C41" s="74" t="s">
        <v>172</v>
      </c>
      <c r="D41" s="75" t="s">
        <v>173</v>
      </c>
    </row>
    <row r="42" spans="3:4" ht="16.5" thickBot="1" x14ac:dyDescent="0.25">
      <c r="C42" s="74" t="s">
        <v>152</v>
      </c>
      <c r="D42" s="75" t="s">
        <v>130</v>
      </c>
    </row>
    <row r="43" spans="3:4" ht="16.5" thickBot="1" x14ac:dyDescent="0.25">
      <c r="C43" s="74" t="s">
        <v>152</v>
      </c>
      <c r="D43" s="75" t="s">
        <v>149</v>
      </c>
    </row>
    <row r="44" spans="3:4" ht="16.5" thickBot="1" x14ac:dyDescent="0.25">
      <c r="C44" s="74" t="s">
        <v>153</v>
      </c>
      <c r="D44" s="75" t="s">
        <v>197</v>
      </c>
    </row>
    <row r="45" spans="3:4" ht="16.5" thickBot="1" x14ac:dyDescent="0.25">
      <c r="C45" s="74" t="s">
        <v>138</v>
      </c>
      <c r="D45" s="75" t="s">
        <v>154</v>
      </c>
    </row>
    <row r="46" spans="3:4" ht="16.5" thickBot="1" x14ac:dyDescent="0.25">
      <c r="C46" s="74" t="s">
        <v>138</v>
      </c>
      <c r="D46" s="75" t="s">
        <v>130</v>
      </c>
    </row>
    <row r="47" spans="3:4" ht="16.5" thickBot="1" x14ac:dyDescent="0.25">
      <c r="C47" s="74" t="s">
        <v>155</v>
      </c>
      <c r="D47" s="75" t="s">
        <v>170</v>
      </c>
    </row>
    <row r="48" spans="3:4" ht="16.5" thickBot="1" x14ac:dyDescent="0.25">
      <c r="C48" s="74" t="s">
        <v>156</v>
      </c>
      <c r="D48" s="75" t="s">
        <v>130</v>
      </c>
    </row>
    <row r="49" spans="3:4" ht="16.5" thickBot="1" x14ac:dyDescent="0.25">
      <c r="C49" s="74" t="s">
        <v>141</v>
      </c>
      <c r="D49" s="75" t="s">
        <v>142</v>
      </c>
    </row>
    <row r="50" spans="3:4" ht="16.5" thickBot="1" x14ac:dyDescent="0.25">
      <c r="C50" s="79">
        <v>12997</v>
      </c>
      <c r="D50" s="75"/>
    </row>
    <row r="51" spans="3:4" ht="16.5" thickBot="1" x14ac:dyDescent="0.25">
      <c r="C51" s="406" t="s">
        <v>15</v>
      </c>
      <c r="D51" s="407"/>
    </row>
    <row r="52" spans="3:4" ht="16.5" thickBot="1" x14ac:dyDescent="0.25">
      <c r="C52" s="76" t="s">
        <v>159</v>
      </c>
      <c r="D52" s="75" t="s">
        <v>143</v>
      </c>
    </row>
    <row r="53" spans="3:4" ht="16.5" thickBot="1" x14ac:dyDescent="0.25">
      <c r="C53" s="74" t="s">
        <v>144</v>
      </c>
      <c r="D53" s="75" t="s">
        <v>130</v>
      </c>
    </row>
    <row r="54" spans="3:4" ht="16.5" thickBot="1" x14ac:dyDescent="0.25">
      <c r="C54" s="76" t="s">
        <v>160</v>
      </c>
      <c r="D54" s="75" t="s">
        <v>145</v>
      </c>
    </row>
    <row r="55" spans="3:4" ht="16.5" thickBot="1" x14ac:dyDescent="0.25">
      <c r="C55" s="74" t="s">
        <v>146</v>
      </c>
      <c r="D55" s="75" t="s">
        <v>147</v>
      </c>
    </row>
    <row r="56" spans="3:4" ht="16.5" thickBot="1" x14ac:dyDescent="0.25">
      <c r="C56" s="74" t="s">
        <v>157</v>
      </c>
      <c r="D56" s="75" t="s">
        <v>130</v>
      </c>
    </row>
    <row r="57" spans="3:4" ht="16.5" thickBot="1" x14ac:dyDescent="0.25">
      <c r="C57" s="74" t="s">
        <v>148</v>
      </c>
      <c r="D57" s="75" t="s">
        <v>149</v>
      </c>
    </row>
    <row r="58" spans="3:4" ht="16.5" thickBot="1" x14ac:dyDescent="0.25">
      <c r="C58" s="74" t="s">
        <v>150</v>
      </c>
      <c r="D58" s="75" t="s">
        <v>151</v>
      </c>
    </row>
    <row r="59" spans="3:4" ht="16.5" thickBot="1" x14ac:dyDescent="0.25">
      <c r="C59" s="74" t="s">
        <v>152</v>
      </c>
      <c r="D59" s="75" t="s">
        <v>149</v>
      </c>
    </row>
    <row r="60" spans="3:4" ht="16.5" thickBot="1" x14ac:dyDescent="0.25">
      <c r="C60" s="74" t="s">
        <v>153</v>
      </c>
      <c r="D60" s="75" t="s">
        <v>197</v>
      </c>
    </row>
    <row r="61" spans="3:4" ht="16.5" thickBot="1" x14ac:dyDescent="0.25">
      <c r="C61" s="74" t="s">
        <v>138</v>
      </c>
      <c r="D61" s="75" t="s">
        <v>154</v>
      </c>
    </row>
    <row r="62" spans="3:4" ht="16.5" thickBot="1" x14ac:dyDescent="0.25">
      <c r="C62" s="74" t="s">
        <v>138</v>
      </c>
      <c r="D62" s="75" t="s">
        <v>158</v>
      </c>
    </row>
  </sheetData>
  <sheetProtection algorithmName="SHA-512" hashValue="HEA76oSxN7KrkKIvYCpYdsaBwnkSFEbDGfM4Gs3Gpln5UhuH1mG/G7he3O/g73OfkARAtxcIzTlIVnskvDn9ag==" saltValue="gQVHq6xaaJcl9NzREONltg==" spinCount="100000" sheet="1" objects="1" scenarios="1"/>
  <mergeCells count="7">
    <mergeCell ref="B5:E5"/>
    <mergeCell ref="A7:A11"/>
    <mergeCell ref="C17:D17"/>
    <mergeCell ref="C34:D34"/>
    <mergeCell ref="C51:D51"/>
    <mergeCell ref="B7:E11"/>
    <mergeCell ref="B13:E13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workbookViewId="0">
      <selection activeCell="G21" sqref="G21"/>
    </sheetView>
  </sheetViews>
  <sheetFormatPr defaultRowHeight="15.75" x14ac:dyDescent="0.25"/>
  <cols>
    <col min="1" max="1" width="5.5703125" style="3" customWidth="1"/>
    <col min="2" max="2" width="39" style="3" customWidth="1"/>
    <col min="3" max="3" width="18.140625" style="3" customWidth="1"/>
    <col min="4" max="4" width="17.140625" style="3" customWidth="1"/>
    <col min="5" max="5" width="15.28515625" style="3" customWidth="1"/>
    <col min="6" max="6" width="16.5703125" style="3" customWidth="1"/>
    <col min="7" max="7" width="16.140625" style="3" customWidth="1"/>
    <col min="8" max="8" width="14.5703125" style="3" customWidth="1"/>
    <col min="9" max="9" width="17.28515625" style="3" customWidth="1"/>
    <col min="10" max="11" width="16.5703125" style="3" customWidth="1"/>
    <col min="12" max="16384" width="9.140625" style="3"/>
  </cols>
  <sheetData>
    <row r="1" spans="2:11" x14ac:dyDescent="0.25">
      <c r="D1" s="410" t="s">
        <v>96</v>
      </c>
      <c r="E1" s="410"/>
      <c r="F1" s="410"/>
      <c r="G1" s="410"/>
      <c r="H1" s="410"/>
    </row>
    <row r="2" spans="2:11" ht="45.75" customHeight="1" x14ac:dyDescent="0.25">
      <c r="B2" s="7" t="s">
        <v>26</v>
      </c>
      <c r="C2" s="7" t="s">
        <v>94</v>
      </c>
      <c r="D2" s="7" t="s">
        <v>13</v>
      </c>
      <c r="E2" s="7" t="s">
        <v>14</v>
      </c>
      <c r="F2" s="7" t="s">
        <v>15</v>
      </c>
      <c r="G2" s="7" t="s">
        <v>27</v>
      </c>
      <c r="H2" s="7" t="s">
        <v>28</v>
      </c>
      <c r="I2" s="7" t="s">
        <v>175</v>
      </c>
      <c r="J2" s="7" t="s">
        <v>186</v>
      </c>
      <c r="K2" s="7" t="s">
        <v>198</v>
      </c>
    </row>
    <row r="3" spans="2:11" x14ac:dyDescent="0.25">
      <c r="B3" s="1" t="s">
        <v>174</v>
      </c>
      <c r="C3" s="1">
        <v>48000</v>
      </c>
      <c r="D3" s="1">
        <v>0.2</v>
      </c>
      <c r="E3" s="1">
        <v>0.6</v>
      </c>
      <c r="F3" s="1">
        <v>0.6</v>
      </c>
      <c r="G3" s="1">
        <v>0</v>
      </c>
      <c r="H3" s="1">
        <v>0</v>
      </c>
      <c r="I3" s="1">
        <v>230</v>
      </c>
      <c r="J3" s="1">
        <v>25</v>
      </c>
      <c r="K3" s="1">
        <f>C3-C3*15%</f>
        <v>40800</v>
      </c>
    </row>
    <row r="4" spans="2:11" x14ac:dyDescent="0.25">
      <c r="B4" s="1" t="s">
        <v>177</v>
      </c>
      <c r="C4" s="1">
        <v>49000</v>
      </c>
      <c r="D4" s="1">
        <v>0.3</v>
      </c>
      <c r="E4" s="1">
        <v>0.8</v>
      </c>
      <c r="F4" s="1">
        <v>0.8</v>
      </c>
      <c r="G4" s="1">
        <v>0</v>
      </c>
      <c r="H4" s="1">
        <v>0</v>
      </c>
      <c r="I4" s="1">
        <v>90</v>
      </c>
      <c r="J4" s="1">
        <v>15</v>
      </c>
      <c r="K4" s="1">
        <f t="shared" ref="K4:K21" si="0">C4-C4*15%</f>
        <v>41650</v>
      </c>
    </row>
    <row r="5" spans="2:11" x14ac:dyDescent="0.25">
      <c r="B5" s="1" t="s">
        <v>176</v>
      </c>
      <c r="C5" s="1">
        <v>49000</v>
      </c>
      <c r="D5" s="1">
        <v>0.5</v>
      </c>
      <c r="E5" s="1">
        <v>1.2</v>
      </c>
      <c r="F5" s="1">
        <v>1.2</v>
      </c>
      <c r="G5" s="1">
        <v>0</v>
      </c>
      <c r="H5" s="1">
        <v>0</v>
      </c>
      <c r="I5" s="1">
        <v>80</v>
      </c>
      <c r="J5" s="1">
        <v>15</v>
      </c>
      <c r="K5" s="1">
        <f t="shared" si="0"/>
        <v>41650</v>
      </c>
    </row>
    <row r="6" spans="2:11" x14ac:dyDescent="0.25">
      <c r="B6" s="1" t="s">
        <v>178</v>
      </c>
      <c r="C6" s="1">
        <v>48000</v>
      </c>
      <c r="D6" s="1">
        <v>0.2</v>
      </c>
      <c r="E6" s="1">
        <v>0.6</v>
      </c>
      <c r="F6" s="1">
        <v>0.7</v>
      </c>
      <c r="G6" s="1">
        <v>0</v>
      </c>
      <c r="H6" s="1">
        <v>0</v>
      </c>
      <c r="I6" s="1">
        <v>250</v>
      </c>
      <c r="J6" s="1">
        <v>24</v>
      </c>
      <c r="K6" s="1">
        <f t="shared" si="0"/>
        <v>40800</v>
      </c>
    </row>
    <row r="7" spans="2:11" x14ac:dyDescent="0.25">
      <c r="B7" s="1" t="s">
        <v>179</v>
      </c>
      <c r="C7" s="1">
        <v>48000</v>
      </c>
      <c r="D7" s="1">
        <v>0.2</v>
      </c>
      <c r="E7" s="1">
        <v>0.6</v>
      </c>
      <c r="F7" s="1">
        <v>0.6</v>
      </c>
      <c r="G7" s="1">
        <v>0</v>
      </c>
      <c r="H7" s="1">
        <v>0</v>
      </c>
      <c r="I7" s="1">
        <v>250</v>
      </c>
      <c r="J7" s="1">
        <v>24</v>
      </c>
      <c r="K7" s="1">
        <f t="shared" si="0"/>
        <v>40800</v>
      </c>
    </row>
    <row r="8" spans="2:11" x14ac:dyDescent="0.25">
      <c r="B8" s="1" t="s">
        <v>180</v>
      </c>
      <c r="C8" s="1">
        <v>48000</v>
      </c>
      <c r="D8" s="1">
        <v>0.2</v>
      </c>
      <c r="E8" s="1">
        <v>0.7</v>
      </c>
      <c r="F8" s="1">
        <v>0.7</v>
      </c>
      <c r="G8" s="1">
        <v>0</v>
      </c>
      <c r="H8" s="1">
        <v>0</v>
      </c>
      <c r="I8" s="1">
        <v>230</v>
      </c>
      <c r="J8" s="1">
        <v>24</v>
      </c>
      <c r="K8" s="1">
        <f t="shared" si="0"/>
        <v>40800</v>
      </c>
    </row>
    <row r="9" spans="2:11" x14ac:dyDescent="0.25">
      <c r="B9" s="1" t="s">
        <v>181</v>
      </c>
      <c r="C9" s="1">
        <v>48000</v>
      </c>
      <c r="D9" s="1">
        <v>0.2</v>
      </c>
      <c r="E9" s="1">
        <v>0.6</v>
      </c>
      <c r="F9" s="1">
        <v>0.7</v>
      </c>
      <c r="G9" s="1">
        <v>0</v>
      </c>
      <c r="H9" s="1">
        <v>0</v>
      </c>
      <c r="I9" s="1">
        <v>250</v>
      </c>
      <c r="J9" s="1">
        <v>24</v>
      </c>
      <c r="K9" s="1">
        <f t="shared" si="0"/>
        <v>40800</v>
      </c>
    </row>
    <row r="10" spans="2:11" ht="35.25" customHeight="1" x14ac:dyDescent="0.25">
      <c r="B10" s="80" t="s">
        <v>182</v>
      </c>
      <c r="C10" s="1">
        <v>48000</v>
      </c>
      <c r="D10" s="1">
        <v>0.3</v>
      </c>
      <c r="E10" s="1">
        <v>0.8</v>
      </c>
      <c r="F10" s="1">
        <v>0.9</v>
      </c>
      <c r="G10" s="1">
        <v>0</v>
      </c>
      <c r="H10" s="1">
        <v>0</v>
      </c>
      <c r="I10" s="1">
        <v>120</v>
      </c>
      <c r="J10" s="1">
        <v>20</v>
      </c>
      <c r="K10" s="1">
        <f t="shared" si="0"/>
        <v>40800</v>
      </c>
    </row>
    <row r="11" spans="2:11" ht="30" x14ac:dyDescent="0.25">
      <c r="B11" s="80" t="s">
        <v>183</v>
      </c>
      <c r="C11" s="1">
        <v>49000</v>
      </c>
      <c r="D11" s="1">
        <v>0.2</v>
      </c>
      <c r="E11" s="1">
        <v>0.6</v>
      </c>
      <c r="F11" s="1">
        <v>0.6</v>
      </c>
      <c r="G11" s="1">
        <v>0</v>
      </c>
      <c r="H11" s="1">
        <v>0</v>
      </c>
      <c r="I11" s="1">
        <v>150</v>
      </c>
      <c r="J11" s="1">
        <v>15</v>
      </c>
      <c r="K11" s="1">
        <f t="shared" si="0"/>
        <v>41650</v>
      </c>
    </row>
    <row r="12" spans="2:11" ht="34.5" customHeight="1" x14ac:dyDescent="0.25">
      <c r="B12" s="80" t="s">
        <v>184</v>
      </c>
      <c r="C12" s="1">
        <v>49000</v>
      </c>
      <c r="D12" s="1">
        <v>0.2</v>
      </c>
      <c r="E12" s="1">
        <v>0.6</v>
      </c>
      <c r="F12" s="1">
        <v>0.6</v>
      </c>
      <c r="G12" s="1">
        <v>0</v>
      </c>
      <c r="H12" s="1">
        <v>0</v>
      </c>
      <c r="I12" s="1">
        <v>150</v>
      </c>
      <c r="J12" s="1">
        <v>15</v>
      </c>
      <c r="K12" s="1">
        <f t="shared" si="0"/>
        <v>41650</v>
      </c>
    </row>
    <row r="13" spans="2:11" x14ac:dyDescent="0.25">
      <c r="B13" s="2" t="s">
        <v>95</v>
      </c>
      <c r="C13" s="2">
        <v>52000</v>
      </c>
      <c r="D13" s="2">
        <v>0</v>
      </c>
      <c r="E13" s="2">
        <v>0.5</v>
      </c>
      <c r="F13" s="2">
        <v>0.7</v>
      </c>
      <c r="G13" s="2">
        <v>0.7</v>
      </c>
      <c r="H13" s="2">
        <v>0</v>
      </c>
      <c r="I13" s="1">
        <v>210</v>
      </c>
      <c r="J13" s="1">
        <v>19</v>
      </c>
      <c r="K13" s="1">
        <f t="shared" si="0"/>
        <v>44200</v>
      </c>
    </row>
    <row r="14" spans="2:11" x14ac:dyDescent="0.25">
      <c r="B14" s="2" t="s">
        <v>93</v>
      </c>
      <c r="C14" s="2">
        <v>52000</v>
      </c>
      <c r="D14" s="2">
        <v>0.3</v>
      </c>
      <c r="E14" s="2">
        <v>0.8</v>
      </c>
      <c r="F14" s="2">
        <v>0.8</v>
      </c>
      <c r="G14" s="2">
        <v>0.8</v>
      </c>
      <c r="H14" s="2">
        <v>0</v>
      </c>
      <c r="I14" s="1">
        <v>210</v>
      </c>
      <c r="J14" s="1">
        <v>24</v>
      </c>
      <c r="K14" s="1">
        <f t="shared" si="0"/>
        <v>44200</v>
      </c>
    </row>
    <row r="15" spans="2:11" x14ac:dyDescent="0.25">
      <c r="B15" s="2" t="s">
        <v>97</v>
      </c>
      <c r="C15" s="2">
        <v>52000</v>
      </c>
      <c r="D15" s="2">
        <v>0</v>
      </c>
      <c r="E15" s="2">
        <v>1</v>
      </c>
      <c r="F15" s="2">
        <v>1</v>
      </c>
      <c r="G15" s="2">
        <v>0</v>
      </c>
      <c r="H15" s="2">
        <v>1</v>
      </c>
      <c r="I15" s="1">
        <v>240</v>
      </c>
      <c r="J15" s="1">
        <v>27</v>
      </c>
      <c r="K15" s="1">
        <f t="shared" si="0"/>
        <v>44200</v>
      </c>
    </row>
    <row r="16" spans="2:11" x14ac:dyDescent="0.25">
      <c r="B16" s="2" t="s">
        <v>98</v>
      </c>
      <c r="C16" s="2">
        <v>52000</v>
      </c>
      <c r="D16" s="2">
        <v>0.3</v>
      </c>
      <c r="E16" s="2">
        <v>1</v>
      </c>
      <c r="F16" s="2">
        <v>1</v>
      </c>
      <c r="G16" s="2">
        <v>0</v>
      </c>
      <c r="H16" s="2">
        <v>0.3</v>
      </c>
      <c r="I16" s="1">
        <v>240</v>
      </c>
      <c r="J16" s="1">
        <v>35</v>
      </c>
      <c r="K16" s="1">
        <f t="shared" si="0"/>
        <v>44200</v>
      </c>
    </row>
    <row r="17" spans="2:12" x14ac:dyDescent="0.25">
      <c r="B17" s="1" t="s">
        <v>99</v>
      </c>
      <c r="C17" s="1">
        <v>49000</v>
      </c>
      <c r="D17" s="1">
        <v>0</v>
      </c>
      <c r="E17" s="1">
        <v>0.5</v>
      </c>
      <c r="F17" s="1">
        <v>0.7</v>
      </c>
      <c r="G17" s="1">
        <v>0.7</v>
      </c>
      <c r="H17" s="1">
        <v>0</v>
      </c>
      <c r="I17" s="1">
        <v>210</v>
      </c>
      <c r="J17" s="1">
        <v>18</v>
      </c>
      <c r="K17" s="1">
        <f t="shared" si="0"/>
        <v>41650</v>
      </c>
    </row>
    <row r="18" spans="2:12" x14ac:dyDescent="0.25">
      <c r="B18" s="1" t="s">
        <v>100</v>
      </c>
      <c r="C18" s="1">
        <v>49000</v>
      </c>
      <c r="D18" s="1">
        <v>0.3</v>
      </c>
      <c r="E18" s="1">
        <v>0.8</v>
      </c>
      <c r="F18" s="1">
        <v>0.8</v>
      </c>
      <c r="G18" s="1">
        <v>0.8</v>
      </c>
      <c r="H18" s="1">
        <v>0</v>
      </c>
      <c r="I18" s="1">
        <v>210</v>
      </c>
      <c r="J18" s="1">
        <v>25</v>
      </c>
      <c r="K18" s="1">
        <f t="shared" si="0"/>
        <v>41650</v>
      </c>
    </row>
    <row r="19" spans="2:12" x14ac:dyDescent="0.25">
      <c r="B19" s="1" t="s">
        <v>101</v>
      </c>
      <c r="C19" s="1">
        <v>49000</v>
      </c>
      <c r="D19" s="1">
        <v>0</v>
      </c>
      <c r="E19" s="1">
        <v>0.5</v>
      </c>
      <c r="F19" s="1">
        <v>0.7</v>
      </c>
      <c r="G19" s="1">
        <v>0.7</v>
      </c>
      <c r="H19" s="1">
        <v>0.7</v>
      </c>
      <c r="I19" s="1">
        <v>220</v>
      </c>
      <c r="J19" s="1">
        <v>18</v>
      </c>
      <c r="K19" s="1">
        <f t="shared" si="0"/>
        <v>41650</v>
      </c>
    </row>
    <row r="20" spans="2:12" x14ac:dyDescent="0.25">
      <c r="B20" s="1" t="s">
        <v>185</v>
      </c>
      <c r="C20" s="1">
        <v>49000</v>
      </c>
      <c r="D20" s="1">
        <v>0.3</v>
      </c>
      <c r="E20" s="1">
        <v>0.9</v>
      </c>
      <c r="F20" s="1">
        <v>0.9</v>
      </c>
      <c r="G20" s="1">
        <v>0</v>
      </c>
      <c r="H20" s="1">
        <v>0</v>
      </c>
      <c r="I20" s="1">
        <v>230</v>
      </c>
      <c r="J20" s="1">
        <v>25</v>
      </c>
      <c r="K20" s="1">
        <f t="shared" si="0"/>
        <v>41650</v>
      </c>
    </row>
    <row r="21" spans="2:12" x14ac:dyDescent="0.25">
      <c r="B21" s="1" t="s">
        <v>187</v>
      </c>
      <c r="C21" s="1">
        <v>48000</v>
      </c>
      <c r="D21" s="1">
        <v>0.2</v>
      </c>
      <c r="E21" s="1">
        <v>0.6</v>
      </c>
      <c r="F21" s="1">
        <v>0.7</v>
      </c>
      <c r="G21" s="1">
        <v>0</v>
      </c>
      <c r="H21" s="1">
        <v>0</v>
      </c>
      <c r="I21" s="1">
        <v>250</v>
      </c>
      <c r="J21" s="1">
        <v>26</v>
      </c>
      <c r="K21" s="1">
        <f t="shared" si="0"/>
        <v>40800</v>
      </c>
    </row>
    <row r="22" spans="2:12" x14ac:dyDescent="0.25">
      <c r="B22" s="4"/>
      <c r="C22" s="5"/>
      <c r="D22" s="5"/>
      <c r="E22" s="6"/>
      <c r="F22" s="6"/>
      <c r="G22" s="6"/>
      <c r="H22" s="6"/>
      <c r="I22" s="6"/>
      <c r="J22" s="6"/>
      <c r="K22" s="6"/>
      <c r="L22" s="6"/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S78"/>
  <sheetViews>
    <sheetView topLeftCell="A64" zoomScale="85" zoomScaleNormal="85" workbookViewId="0">
      <selection activeCell="B67" sqref="B67:C67"/>
    </sheetView>
  </sheetViews>
  <sheetFormatPr defaultRowHeight="15.75" x14ac:dyDescent="0.25"/>
  <cols>
    <col min="1" max="1" width="5.5703125" style="239" customWidth="1"/>
    <col min="2" max="2" width="40.140625" style="239" customWidth="1"/>
    <col min="3" max="3" width="18.140625" style="239" customWidth="1"/>
    <col min="4" max="4" width="17.140625" style="239" customWidth="1"/>
    <col min="5" max="5" width="15.28515625" style="239" customWidth="1"/>
    <col min="6" max="6" width="16.5703125" style="239" customWidth="1"/>
    <col min="7" max="8" width="16.140625" style="239" customWidth="1"/>
    <col min="9" max="9" width="17.28515625" style="239" customWidth="1"/>
    <col min="10" max="10" width="16.5703125" style="239" customWidth="1"/>
    <col min="11" max="11" width="17.7109375" style="239" customWidth="1"/>
    <col min="12" max="16384" width="9.140625" style="239"/>
  </cols>
  <sheetData>
    <row r="1" spans="1:12" x14ac:dyDescent="0.25">
      <c r="A1" s="247"/>
      <c r="B1" s="247"/>
      <c r="C1" s="247"/>
      <c r="D1" s="416" t="s">
        <v>96</v>
      </c>
      <c r="E1" s="416"/>
      <c r="F1" s="416"/>
      <c r="G1" s="416"/>
      <c r="H1" s="416"/>
      <c r="I1" s="247"/>
      <c r="J1" s="247"/>
      <c r="K1" s="247"/>
      <c r="L1" s="247"/>
    </row>
    <row r="2" spans="1:12" ht="45.75" customHeight="1" x14ac:dyDescent="0.25">
      <c r="A2" s="247"/>
      <c r="B2" s="248" t="s">
        <v>26</v>
      </c>
      <c r="C2" s="248" t="s">
        <v>94</v>
      </c>
      <c r="D2" s="248" t="s">
        <v>13</v>
      </c>
      <c r="E2" s="248" t="s">
        <v>14</v>
      </c>
      <c r="F2" s="248" t="s">
        <v>15</v>
      </c>
      <c r="G2" s="248" t="s">
        <v>27</v>
      </c>
      <c r="H2" s="248" t="s">
        <v>28</v>
      </c>
      <c r="I2" s="248" t="s">
        <v>175</v>
      </c>
      <c r="J2" s="248" t="s">
        <v>201</v>
      </c>
      <c r="K2" s="248" t="s">
        <v>198</v>
      </c>
      <c r="L2" s="247"/>
    </row>
    <row r="3" spans="1:12" ht="25.5" customHeight="1" x14ac:dyDescent="0.25">
      <c r="A3" s="247"/>
      <c r="B3" s="241" t="s">
        <v>178</v>
      </c>
      <c r="C3" s="249">
        <f>VLOOKUP($B$3,'Рабочий лист'!$B$3:$K$21,2,0)</f>
        <v>48000</v>
      </c>
      <c r="D3" s="250">
        <f>VLOOKUP($B$3,'Рабочий лист'!$B$3:$K$21,3,0)</f>
        <v>0.2</v>
      </c>
      <c r="E3" s="250">
        <f>VLOOKUP($B$3,'Рабочий лист'!$B$3:$K$21,4,0)</f>
        <v>0.6</v>
      </c>
      <c r="F3" s="250">
        <f>VLOOKUP($B$3,'Рабочий лист'!$B$3:$K$21,5,0)</f>
        <v>0.7</v>
      </c>
      <c r="G3" s="250">
        <f>VLOOKUP($B$3,'Рабочий лист'!$B$3:$K$21,6,0)</f>
        <v>0</v>
      </c>
      <c r="H3" s="250">
        <f>VLOOKUP($B$3,'Рабочий лист'!$B$3:$K$21,7,0)</f>
        <v>0</v>
      </c>
      <c r="I3" s="251">
        <f>VLOOKUP($B$3,'Рабочий лист'!$B$3:$K$21,8,0)</f>
        <v>250</v>
      </c>
      <c r="J3" s="251">
        <f>VLOOKUP($B$3,'Рабочий лист'!$B$3:$K$21,9,0)</f>
        <v>24</v>
      </c>
      <c r="K3" s="251">
        <f>VLOOKUP($B$3,'Рабочий лист'!$B$3:$K$21,10,0)</f>
        <v>40800</v>
      </c>
      <c r="L3" s="247"/>
    </row>
    <row r="4" spans="1:12" ht="0.75" customHeight="1" x14ac:dyDescent="0.25">
      <c r="A4" s="247"/>
      <c r="B4" s="242" t="s">
        <v>177</v>
      </c>
      <c r="C4" s="252">
        <v>49000</v>
      </c>
      <c r="D4" s="252">
        <v>0.3</v>
      </c>
      <c r="E4" s="252">
        <v>0.8</v>
      </c>
      <c r="F4" s="252">
        <v>0.8</v>
      </c>
      <c r="G4" s="252">
        <v>0</v>
      </c>
      <c r="H4" s="252">
        <v>0</v>
      </c>
      <c r="I4" s="252">
        <v>90</v>
      </c>
      <c r="J4" s="252">
        <v>15</v>
      </c>
      <c r="K4" s="252">
        <f t="shared" ref="K4:K21" si="0">C4-C4*15%</f>
        <v>41650</v>
      </c>
      <c r="L4" s="247"/>
    </row>
    <row r="5" spans="1:12" hidden="1" x14ac:dyDescent="0.25">
      <c r="A5" s="247"/>
      <c r="B5" s="242" t="s">
        <v>176</v>
      </c>
      <c r="C5" s="252">
        <v>49000</v>
      </c>
      <c r="D5" s="252">
        <v>0.5</v>
      </c>
      <c r="E5" s="252">
        <v>1.2</v>
      </c>
      <c r="F5" s="252">
        <v>1.2</v>
      </c>
      <c r="G5" s="252">
        <v>0</v>
      </c>
      <c r="H5" s="252">
        <v>0</v>
      </c>
      <c r="I5" s="252">
        <v>80</v>
      </c>
      <c r="J5" s="252">
        <v>15</v>
      </c>
      <c r="K5" s="252">
        <f t="shared" si="0"/>
        <v>41650</v>
      </c>
      <c r="L5" s="247"/>
    </row>
    <row r="6" spans="1:12" hidden="1" x14ac:dyDescent="0.25">
      <c r="A6" s="247"/>
      <c r="B6" s="242" t="s">
        <v>178</v>
      </c>
      <c r="C6" s="252">
        <v>48000</v>
      </c>
      <c r="D6" s="252">
        <v>0.2</v>
      </c>
      <c r="E6" s="252">
        <v>0.6</v>
      </c>
      <c r="F6" s="252">
        <v>0.7</v>
      </c>
      <c r="G6" s="252">
        <v>0</v>
      </c>
      <c r="H6" s="252">
        <v>0</v>
      </c>
      <c r="I6" s="252">
        <v>250</v>
      </c>
      <c r="J6" s="252">
        <v>24</v>
      </c>
      <c r="K6" s="252">
        <f t="shared" si="0"/>
        <v>40800</v>
      </c>
      <c r="L6" s="247"/>
    </row>
    <row r="7" spans="1:12" hidden="1" x14ac:dyDescent="0.25">
      <c r="A7" s="247"/>
      <c r="B7" s="242" t="s">
        <v>179</v>
      </c>
      <c r="C7" s="252">
        <v>48000</v>
      </c>
      <c r="D7" s="252">
        <v>0.2</v>
      </c>
      <c r="E7" s="252">
        <v>0.6</v>
      </c>
      <c r="F7" s="252">
        <v>0.6</v>
      </c>
      <c r="G7" s="252">
        <v>0</v>
      </c>
      <c r="H7" s="252">
        <v>0</v>
      </c>
      <c r="I7" s="252">
        <v>250</v>
      </c>
      <c r="J7" s="252">
        <v>24</v>
      </c>
      <c r="K7" s="252">
        <f t="shared" si="0"/>
        <v>40800</v>
      </c>
      <c r="L7" s="247"/>
    </row>
    <row r="8" spans="1:12" hidden="1" x14ac:dyDescent="0.25">
      <c r="A8" s="247"/>
      <c r="B8" s="242" t="s">
        <v>180</v>
      </c>
      <c r="C8" s="252">
        <v>48000</v>
      </c>
      <c r="D8" s="252">
        <v>0.2</v>
      </c>
      <c r="E8" s="252">
        <v>0.7</v>
      </c>
      <c r="F8" s="252">
        <v>0.7</v>
      </c>
      <c r="G8" s="252">
        <v>0</v>
      </c>
      <c r="H8" s="252">
        <v>0</v>
      </c>
      <c r="I8" s="252">
        <v>230</v>
      </c>
      <c r="J8" s="252">
        <v>24</v>
      </c>
      <c r="K8" s="252">
        <f t="shared" si="0"/>
        <v>40800</v>
      </c>
      <c r="L8" s="247"/>
    </row>
    <row r="9" spans="1:12" hidden="1" x14ac:dyDescent="0.25">
      <c r="A9" s="247"/>
      <c r="B9" s="242" t="s">
        <v>181</v>
      </c>
      <c r="C9" s="252">
        <v>48000</v>
      </c>
      <c r="D9" s="252">
        <v>0.2</v>
      </c>
      <c r="E9" s="252">
        <v>0.6</v>
      </c>
      <c r="F9" s="252">
        <v>0.7</v>
      </c>
      <c r="G9" s="252">
        <v>0</v>
      </c>
      <c r="H9" s="252">
        <v>0</v>
      </c>
      <c r="I9" s="252">
        <v>250</v>
      </c>
      <c r="J9" s="252">
        <v>24</v>
      </c>
      <c r="K9" s="252">
        <f t="shared" si="0"/>
        <v>40800</v>
      </c>
      <c r="L9" s="247"/>
    </row>
    <row r="10" spans="1:12" ht="35.25" hidden="1" customHeight="1" x14ac:dyDescent="0.25">
      <c r="A10" s="247"/>
      <c r="B10" s="243" t="s">
        <v>182</v>
      </c>
      <c r="C10" s="252">
        <v>48000</v>
      </c>
      <c r="D10" s="252">
        <v>0.3</v>
      </c>
      <c r="E10" s="252">
        <v>0.8</v>
      </c>
      <c r="F10" s="252">
        <v>0.9</v>
      </c>
      <c r="G10" s="252">
        <v>0</v>
      </c>
      <c r="H10" s="252">
        <v>0</v>
      </c>
      <c r="I10" s="252">
        <v>120</v>
      </c>
      <c r="J10" s="252">
        <v>20</v>
      </c>
      <c r="K10" s="252">
        <f t="shared" si="0"/>
        <v>40800</v>
      </c>
      <c r="L10" s="247"/>
    </row>
    <row r="11" spans="1:12" ht="30" hidden="1" x14ac:dyDescent="0.25">
      <c r="A11" s="247"/>
      <c r="B11" s="243" t="s">
        <v>183</v>
      </c>
      <c r="C11" s="252">
        <v>49000</v>
      </c>
      <c r="D11" s="252">
        <v>0.2</v>
      </c>
      <c r="E11" s="252">
        <v>0.6</v>
      </c>
      <c r="F11" s="252">
        <v>0.6</v>
      </c>
      <c r="G11" s="252">
        <v>0</v>
      </c>
      <c r="H11" s="252">
        <v>0</v>
      </c>
      <c r="I11" s="252">
        <v>150</v>
      </c>
      <c r="J11" s="252">
        <v>15</v>
      </c>
      <c r="K11" s="252">
        <f t="shared" si="0"/>
        <v>41650</v>
      </c>
      <c r="L11" s="247"/>
    </row>
    <row r="12" spans="1:12" ht="34.5" hidden="1" customHeight="1" x14ac:dyDescent="0.25">
      <c r="A12" s="247"/>
      <c r="B12" s="243" t="s">
        <v>184</v>
      </c>
      <c r="C12" s="252">
        <v>49000</v>
      </c>
      <c r="D12" s="252">
        <v>0.2</v>
      </c>
      <c r="E12" s="252">
        <v>0.6</v>
      </c>
      <c r="F12" s="252">
        <v>0.6</v>
      </c>
      <c r="G12" s="252">
        <v>0</v>
      </c>
      <c r="H12" s="252">
        <v>0</v>
      </c>
      <c r="I12" s="252">
        <v>150</v>
      </c>
      <c r="J12" s="252">
        <v>15</v>
      </c>
      <c r="K12" s="252">
        <f t="shared" si="0"/>
        <v>41650</v>
      </c>
      <c r="L12" s="247"/>
    </row>
    <row r="13" spans="1:12" hidden="1" x14ac:dyDescent="0.25">
      <c r="A13" s="247"/>
      <c r="B13" s="244" t="s">
        <v>95</v>
      </c>
      <c r="C13" s="253">
        <v>52000</v>
      </c>
      <c r="D13" s="253">
        <v>0</v>
      </c>
      <c r="E13" s="253">
        <v>0.5</v>
      </c>
      <c r="F13" s="253">
        <v>0.7</v>
      </c>
      <c r="G13" s="253">
        <v>0.7</v>
      </c>
      <c r="H13" s="253">
        <v>0</v>
      </c>
      <c r="I13" s="252">
        <v>210</v>
      </c>
      <c r="J13" s="252">
        <v>19</v>
      </c>
      <c r="K13" s="252">
        <f t="shared" si="0"/>
        <v>44200</v>
      </c>
      <c r="L13" s="247"/>
    </row>
    <row r="14" spans="1:12" hidden="1" x14ac:dyDescent="0.25">
      <c r="A14" s="247"/>
      <c r="B14" s="244" t="s">
        <v>93</v>
      </c>
      <c r="C14" s="253">
        <v>52000</v>
      </c>
      <c r="D14" s="253">
        <v>0.3</v>
      </c>
      <c r="E14" s="253">
        <v>0.8</v>
      </c>
      <c r="F14" s="253">
        <v>0.8</v>
      </c>
      <c r="G14" s="253">
        <v>0.8</v>
      </c>
      <c r="H14" s="253">
        <v>0</v>
      </c>
      <c r="I14" s="252">
        <v>210</v>
      </c>
      <c r="J14" s="252">
        <v>24</v>
      </c>
      <c r="K14" s="252">
        <f t="shared" si="0"/>
        <v>44200</v>
      </c>
      <c r="L14" s="247"/>
    </row>
    <row r="15" spans="1:12" hidden="1" x14ac:dyDescent="0.25">
      <c r="A15" s="247"/>
      <c r="B15" s="244" t="s">
        <v>97</v>
      </c>
      <c r="C15" s="253">
        <v>52000</v>
      </c>
      <c r="D15" s="253">
        <v>0</v>
      </c>
      <c r="E15" s="253">
        <v>1</v>
      </c>
      <c r="F15" s="253">
        <v>1</v>
      </c>
      <c r="G15" s="253">
        <v>0</v>
      </c>
      <c r="H15" s="253">
        <v>1</v>
      </c>
      <c r="I15" s="252">
        <v>240</v>
      </c>
      <c r="J15" s="252">
        <v>27</v>
      </c>
      <c r="K15" s="252">
        <f t="shared" si="0"/>
        <v>44200</v>
      </c>
      <c r="L15" s="247"/>
    </row>
    <row r="16" spans="1:12" hidden="1" x14ac:dyDescent="0.25">
      <c r="A16" s="247"/>
      <c r="B16" s="244" t="s">
        <v>98</v>
      </c>
      <c r="C16" s="253">
        <v>52000</v>
      </c>
      <c r="D16" s="253">
        <v>0.3</v>
      </c>
      <c r="E16" s="253">
        <v>1</v>
      </c>
      <c r="F16" s="253">
        <v>1</v>
      </c>
      <c r="G16" s="253">
        <v>0</v>
      </c>
      <c r="H16" s="253">
        <v>0.3</v>
      </c>
      <c r="I16" s="252">
        <v>240</v>
      </c>
      <c r="J16" s="252">
        <v>35</v>
      </c>
      <c r="K16" s="252">
        <f t="shared" si="0"/>
        <v>44200</v>
      </c>
      <c r="L16" s="247"/>
    </row>
    <row r="17" spans="1:19" hidden="1" x14ac:dyDescent="0.25">
      <c r="A17" s="247"/>
      <c r="B17" s="242" t="s">
        <v>99</v>
      </c>
      <c r="C17" s="252">
        <v>49000</v>
      </c>
      <c r="D17" s="252">
        <v>0</v>
      </c>
      <c r="E17" s="252">
        <v>0.5</v>
      </c>
      <c r="F17" s="252">
        <v>0.7</v>
      </c>
      <c r="G17" s="252">
        <v>0.7</v>
      </c>
      <c r="H17" s="252">
        <v>0.7</v>
      </c>
      <c r="I17" s="252">
        <v>210</v>
      </c>
      <c r="J17" s="252">
        <v>18</v>
      </c>
      <c r="K17" s="252">
        <f t="shared" si="0"/>
        <v>41650</v>
      </c>
      <c r="L17" s="247"/>
    </row>
    <row r="18" spans="1:19" hidden="1" x14ac:dyDescent="0.25">
      <c r="A18" s="247"/>
      <c r="B18" s="242" t="s">
        <v>100</v>
      </c>
      <c r="C18" s="252">
        <v>49000</v>
      </c>
      <c r="D18" s="252">
        <v>0.3</v>
      </c>
      <c r="E18" s="252">
        <v>0.8</v>
      </c>
      <c r="F18" s="252">
        <v>0.8</v>
      </c>
      <c r="G18" s="252">
        <v>0.8</v>
      </c>
      <c r="H18" s="252">
        <v>0</v>
      </c>
      <c r="I18" s="252">
        <v>210</v>
      </c>
      <c r="J18" s="252">
        <v>25</v>
      </c>
      <c r="K18" s="252">
        <f t="shared" si="0"/>
        <v>41650</v>
      </c>
      <c r="L18" s="247"/>
    </row>
    <row r="19" spans="1:19" hidden="1" x14ac:dyDescent="0.25">
      <c r="A19" s="247"/>
      <c r="B19" s="242" t="s">
        <v>101</v>
      </c>
      <c r="C19" s="252">
        <v>49000</v>
      </c>
      <c r="D19" s="252">
        <v>0</v>
      </c>
      <c r="E19" s="252">
        <v>0.5</v>
      </c>
      <c r="F19" s="252">
        <v>0.7</v>
      </c>
      <c r="G19" s="252">
        <v>0.7</v>
      </c>
      <c r="H19" s="252">
        <v>0.7</v>
      </c>
      <c r="I19" s="252">
        <v>220</v>
      </c>
      <c r="J19" s="252">
        <v>18</v>
      </c>
      <c r="K19" s="252">
        <f t="shared" si="0"/>
        <v>41650</v>
      </c>
      <c r="L19" s="247"/>
    </row>
    <row r="20" spans="1:19" hidden="1" x14ac:dyDescent="0.25">
      <c r="A20" s="247"/>
      <c r="B20" s="242" t="s">
        <v>185</v>
      </c>
      <c r="C20" s="252">
        <v>49000</v>
      </c>
      <c r="D20" s="252">
        <v>0.3</v>
      </c>
      <c r="E20" s="252">
        <v>0.9</v>
      </c>
      <c r="F20" s="252">
        <v>0.9</v>
      </c>
      <c r="G20" s="252">
        <v>0</v>
      </c>
      <c r="H20" s="252">
        <v>0</v>
      </c>
      <c r="I20" s="252">
        <v>230</v>
      </c>
      <c r="J20" s="252">
        <v>25</v>
      </c>
      <c r="K20" s="252">
        <f t="shared" si="0"/>
        <v>41650</v>
      </c>
      <c r="L20" s="247"/>
    </row>
    <row r="21" spans="1:19" hidden="1" x14ac:dyDescent="0.25">
      <c r="A21" s="247"/>
      <c r="B21" s="242" t="s">
        <v>187</v>
      </c>
      <c r="C21" s="252">
        <v>48000</v>
      </c>
      <c r="D21" s="252">
        <v>0.2</v>
      </c>
      <c r="E21" s="252">
        <v>0.6</v>
      </c>
      <c r="F21" s="252">
        <v>0.7</v>
      </c>
      <c r="G21" s="252">
        <v>0</v>
      </c>
      <c r="H21" s="252">
        <v>0</v>
      </c>
      <c r="I21" s="252">
        <v>250</v>
      </c>
      <c r="J21" s="252">
        <v>26</v>
      </c>
      <c r="K21" s="252">
        <f t="shared" si="0"/>
        <v>40800</v>
      </c>
      <c r="L21" s="247"/>
    </row>
    <row r="22" spans="1:19" x14ac:dyDescent="0.25">
      <c r="A22" s="247"/>
      <c r="B22" s="256"/>
      <c r="C22" s="254"/>
      <c r="D22" s="254"/>
      <c r="E22" s="255"/>
      <c r="F22" s="255"/>
      <c r="G22" s="255"/>
      <c r="H22" s="255"/>
      <c r="I22" s="255"/>
      <c r="J22" s="255"/>
      <c r="K22" s="255"/>
      <c r="L22" s="255"/>
    </row>
    <row r="23" spans="1:19" ht="20.25" customHeight="1" x14ac:dyDescent="0.25">
      <c r="A23" s="247"/>
      <c r="B23" s="256"/>
      <c r="C23" s="254"/>
      <c r="D23" s="254"/>
      <c r="E23" s="417" t="s">
        <v>108</v>
      </c>
      <c r="F23" s="417"/>
      <c r="G23" s="417"/>
      <c r="H23" s="417"/>
      <c r="I23" s="417"/>
      <c r="J23" s="255"/>
      <c r="K23" s="255"/>
      <c r="L23" s="255"/>
    </row>
    <row r="24" spans="1:19" ht="21" customHeight="1" x14ac:dyDescent="0.25">
      <c r="A24" s="247"/>
      <c r="B24" s="256"/>
      <c r="C24" s="254"/>
      <c r="D24" s="254"/>
      <c r="E24" s="255"/>
      <c r="F24" s="255"/>
      <c r="G24" s="255"/>
      <c r="H24" s="255"/>
      <c r="I24" s="255"/>
      <c r="J24" s="247"/>
      <c r="K24" s="247"/>
      <c r="L24" s="247"/>
    </row>
    <row r="25" spans="1:19" x14ac:dyDescent="0.25">
      <c r="A25" s="247"/>
      <c r="B25" s="256"/>
      <c r="C25" s="254"/>
      <c r="D25" s="254"/>
      <c r="E25" s="252" t="s">
        <v>13</v>
      </c>
      <c r="F25" s="252" t="s">
        <v>14</v>
      </c>
      <c r="G25" s="252" t="s">
        <v>15</v>
      </c>
      <c r="H25" s="252" t="s">
        <v>27</v>
      </c>
      <c r="I25" s="252" t="s">
        <v>28</v>
      </c>
      <c r="J25" s="247"/>
      <c r="K25" s="255"/>
      <c r="L25" s="255"/>
      <c r="M25" s="245"/>
      <c r="N25" s="245"/>
      <c r="O25" s="245"/>
      <c r="P25" s="245"/>
      <c r="Q25" s="245"/>
      <c r="R25" s="245"/>
      <c r="S25" s="245"/>
    </row>
    <row r="26" spans="1:19" ht="31.5" customHeight="1" x14ac:dyDescent="0.25">
      <c r="A26" s="252"/>
      <c r="B26" s="252" t="s">
        <v>1</v>
      </c>
      <c r="C26" s="422" t="s">
        <v>29</v>
      </c>
      <c r="D26" s="423"/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7"/>
      <c r="K26" s="255"/>
      <c r="L26" s="255"/>
      <c r="M26" s="245"/>
      <c r="N26" s="245"/>
      <c r="O26" s="245"/>
      <c r="P26" s="245"/>
      <c r="Q26" s="245"/>
      <c r="R26" s="245"/>
      <c r="S26" s="245"/>
    </row>
    <row r="27" spans="1:19" ht="19.5" customHeight="1" x14ac:dyDescent="0.25">
      <c r="A27" s="252"/>
      <c r="B27" s="252" t="s">
        <v>32</v>
      </c>
      <c r="C27" s="252"/>
      <c r="D27" s="252"/>
      <c r="E27" s="258">
        <f>D3</f>
        <v>0.2</v>
      </c>
      <c r="F27" s="258">
        <f>E3</f>
        <v>0.6</v>
      </c>
      <c r="G27" s="258">
        <f>F3</f>
        <v>0.7</v>
      </c>
      <c r="H27" s="258">
        <f>G3</f>
        <v>0</v>
      </c>
      <c r="I27" s="258">
        <f>H3</f>
        <v>0</v>
      </c>
      <c r="J27" s="247"/>
      <c r="K27" s="255"/>
      <c r="L27" s="255"/>
      <c r="M27" s="245"/>
      <c r="N27" s="245"/>
      <c r="O27" s="245"/>
      <c r="P27" s="245"/>
      <c r="Q27" s="245"/>
      <c r="R27" s="245"/>
      <c r="S27" s="245"/>
    </row>
    <row r="28" spans="1:19" ht="19.5" customHeight="1" x14ac:dyDescent="0.25">
      <c r="A28" s="252"/>
      <c r="B28" s="252" t="s">
        <v>31</v>
      </c>
      <c r="C28" s="252"/>
      <c r="D28" s="252"/>
      <c r="E28" s="258">
        <f>E26</f>
        <v>0</v>
      </c>
      <c r="F28" s="258">
        <f>E26+F26</f>
        <v>0</v>
      </c>
      <c r="G28" s="258">
        <f>E26+F26+G26</f>
        <v>0</v>
      </c>
      <c r="H28" s="258">
        <f>E26+F26+G26+H26-H29</f>
        <v>0</v>
      </c>
      <c r="I28" s="258">
        <f>E26+F26+G26+H26+I26-I29</f>
        <v>0</v>
      </c>
      <c r="J28" s="247"/>
      <c r="K28" s="255"/>
      <c r="L28" s="255"/>
      <c r="M28" s="245"/>
      <c r="N28" s="245"/>
      <c r="O28" s="245"/>
      <c r="P28" s="245"/>
      <c r="Q28" s="245"/>
      <c r="R28" s="245"/>
      <c r="S28" s="245"/>
    </row>
    <row r="29" spans="1:19" ht="19.5" customHeight="1" x14ac:dyDescent="0.25">
      <c r="A29" s="252"/>
      <c r="B29" s="252" t="s">
        <v>33</v>
      </c>
      <c r="C29" s="252"/>
      <c r="D29" s="252"/>
      <c r="E29" s="252">
        <v>0</v>
      </c>
      <c r="F29" s="252">
        <v>0</v>
      </c>
      <c r="G29" s="252">
        <v>0</v>
      </c>
      <c r="H29" s="252">
        <f>IF(H27&gt;0,0,E26)</f>
        <v>0</v>
      </c>
      <c r="I29" s="252">
        <f>IF(H27&gt;0,E26,E26+F26)</f>
        <v>0</v>
      </c>
      <c r="J29" s="247"/>
      <c r="K29" s="247"/>
      <c r="L29" s="247"/>
    </row>
    <row r="30" spans="1:19" ht="19.5" customHeight="1" x14ac:dyDescent="0.25">
      <c r="A30" s="252"/>
      <c r="B30" s="252"/>
      <c r="C30" s="252"/>
      <c r="D30" s="257" t="s">
        <v>30</v>
      </c>
      <c r="E30" s="252"/>
      <c r="F30" s="252"/>
      <c r="G30" s="252"/>
      <c r="H30" s="252"/>
      <c r="I30" s="252"/>
      <c r="J30" s="247"/>
      <c r="K30" s="247"/>
      <c r="L30" s="247"/>
    </row>
    <row r="31" spans="1:19" ht="19.5" customHeight="1" x14ac:dyDescent="0.25">
      <c r="A31" s="252"/>
      <c r="B31" s="252"/>
      <c r="C31" s="252"/>
      <c r="D31" s="252"/>
      <c r="E31" s="252"/>
      <c r="F31" s="252"/>
      <c r="G31" s="252"/>
      <c r="H31" s="252"/>
      <c r="I31" s="252"/>
      <c r="J31" s="247"/>
      <c r="K31" s="247"/>
      <c r="L31" s="247"/>
    </row>
    <row r="32" spans="1:19" ht="64.5" customHeight="1" x14ac:dyDescent="0.25">
      <c r="A32" s="252"/>
      <c r="B32" s="259" t="s">
        <v>12</v>
      </c>
      <c r="C32" s="260" t="s">
        <v>105</v>
      </c>
      <c r="D32" s="240" t="s">
        <v>106</v>
      </c>
      <c r="E32" s="263" t="s">
        <v>9</v>
      </c>
      <c r="F32" s="263" t="s">
        <v>10</v>
      </c>
      <c r="G32" s="263" t="s">
        <v>11</v>
      </c>
      <c r="H32" s="263" t="s">
        <v>34</v>
      </c>
      <c r="I32" s="263" t="s">
        <v>35</v>
      </c>
      <c r="J32" s="247"/>
      <c r="K32" s="247"/>
      <c r="L32" s="247"/>
    </row>
    <row r="33" spans="1:12" x14ac:dyDescent="0.25">
      <c r="A33" s="252">
        <v>1</v>
      </c>
      <c r="B33" s="253" t="s">
        <v>102</v>
      </c>
      <c r="C33" s="261">
        <f>J3</f>
        <v>24</v>
      </c>
      <c r="D33" s="246">
        <v>0</v>
      </c>
      <c r="E33" s="261">
        <f>D33*C3*E26</f>
        <v>0</v>
      </c>
      <c r="F33" s="261">
        <f>D33*C3*F26</f>
        <v>0</v>
      </c>
      <c r="G33" s="261">
        <f>D33*C3*G26</f>
        <v>0</v>
      </c>
      <c r="H33" s="261">
        <f>D33*C3*H26</f>
        <v>0</v>
      </c>
      <c r="I33" s="261">
        <f>D33*C3*I26</f>
        <v>0</v>
      </c>
      <c r="J33" s="247"/>
      <c r="K33" s="247"/>
      <c r="L33" s="247"/>
    </row>
    <row r="34" spans="1:12" x14ac:dyDescent="0.25">
      <c r="A34" s="252">
        <f>1+A33</f>
        <v>2</v>
      </c>
      <c r="B34" s="262" t="s">
        <v>103</v>
      </c>
      <c r="C34" s="261">
        <v>40000</v>
      </c>
      <c r="D34" s="246">
        <v>0</v>
      </c>
      <c r="E34" s="261">
        <f>D34*E26</f>
        <v>0</v>
      </c>
      <c r="F34" s="261">
        <f>D34*F26+E34</f>
        <v>0</v>
      </c>
      <c r="G34" s="261">
        <f>D34*G26+F34</f>
        <v>0</v>
      </c>
      <c r="H34" s="261">
        <f>D34*H26+G34</f>
        <v>0</v>
      </c>
      <c r="I34" s="261">
        <f>D34*I26+H34</f>
        <v>0</v>
      </c>
      <c r="J34" s="247"/>
      <c r="K34" s="247"/>
      <c r="L34" s="247"/>
    </row>
    <row r="35" spans="1:12" ht="31.5" x14ac:dyDescent="0.25">
      <c r="A35" s="252">
        <f t="shared" ref="A35:A44" si="1">1+A34</f>
        <v>3</v>
      </c>
      <c r="B35" s="262" t="s">
        <v>104</v>
      </c>
      <c r="C35" s="261">
        <v>250000</v>
      </c>
      <c r="D35" s="246">
        <v>0</v>
      </c>
      <c r="E35" s="261">
        <f>D35*E26</f>
        <v>0</v>
      </c>
      <c r="F35" s="261">
        <f>D35*F26</f>
        <v>0</v>
      </c>
      <c r="G35" s="261">
        <f>D35*G26</f>
        <v>0</v>
      </c>
      <c r="H35" s="261">
        <f>D35*H26</f>
        <v>0</v>
      </c>
      <c r="I35" s="261">
        <f>D35*I26</f>
        <v>0</v>
      </c>
      <c r="J35" s="247"/>
      <c r="K35" s="247"/>
      <c r="L35" s="247"/>
    </row>
    <row r="36" spans="1:12" x14ac:dyDescent="0.25">
      <c r="A36" s="252">
        <f t="shared" si="1"/>
        <v>4</v>
      </c>
      <c r="B36" s="253" t="s">
        <v>2</v>
      </c>
      <c r="C36" s="261">
        <v>150000</v>
      </c>
      <c r="D36" s="246">
        <v>0</v>
      </c>
      <c r="E36" s="261">
        <f t="shared" ref="E36:E42" si="2">D36</f>
        <v>0</v>
      </c>
      <c r="F36" s="261">
        <v>0</v>
      </c>
      <c r="G36" s="261">
        <v>0</v>
      </c>
      <c r="H36" s="261">
        <v>0</v>
      </c>
      <c r="I36" s="261">
        <v>0</v>
      </c>
      <c r="J36" s="247"/>
      <c r="K36" s="247"/>
      <c r="L36" s="247"/>
    </row>
    <row r="37" spans="1:12" x14ac:dyDescent="0.25">
      <c r="A37" s="252">
        <f t="shared" si="1"/>
        <v>5</v>
      </c>
      <c r="B37" s="253" t="s">
        <v>3</v>
      </c>
      <c r="C37" s="261">
        <v>1475000</v>
      </c>
      <c r="D37" s="246">
        <v>0</v>
      </c>
      <c r="E37" s="261">
        <f t="shared" si="2"/>
        <v>0</v>
      </c>
      <c r="F37" s="261">
        <v>0</v>
      </c>
      <c r="G37" s="261">
        <v>0</v>
      </c>
      <c r="H37" s="261">
        <v>0</v>
      </c>
      <c r="I37" s="261">
        <v>0</v>
      </c>
      <c r="J37" s="247"/>
      <c r="K37" s="247"/>
      <c r="L37" s="247"/>
    </row>
    <row r="38" spans="1:12" x14ac:dyDescent="0.25">
      <c r="A38" s="252">
        <f t="shared" si="1"/>
        <v>6</v>
      </c>
      <c r="B38" s="253" t="s">
        <v>4</v>
      </c>
      <c r="C38" s="261">
        <v>110000</v>
      </c>
      <c r="D38" s="246">
        <v>0</v>
      </c>
      <c r="E38" s="261">
        <f t="shared" si="2"/>
        <v>0</v>
      </c>
      <c r="F38" s="261">
        <v>0</v>
      </c>
      <c r="G38" s="261">
        <v>0</v>
      </c>
      <c r="H38" s="261">
        <v>0</v>
      </c>
      <c r="I38" s="261">
        <v>0</v>
      </c>
      <c r="J38" s="247"/>
      <c r="K38" s="247"/>
      <c r="L38" s="247"/>
    </row>
    <row r="39" spans="1:12" x14ac:dyDescent="0.25">
      <c r="A39" s="252">
        <f t="shared" si="1"/>
        <v>7</v>
      </c>
      <c r="B39" s="253" t="s">
        <v>7</v>
      </c>
      <c r="C39" s="261">
        <v>600000</v>
      </c>
      <c r="D39" s="246">
        <v>0</v>
      </c>
      <c r="E39" s="261">
        <f t="shared" si="2"/>
        <v>0</v>
      </c>
      <c r="F39" s="261">
        <v>0</v>
      </c>
      <c r="G39" s="261">
        <v>0</v>
      </c>
      <c r="H39" s="261">
        <v>0</v>
      </c>
      <c r="I39" s="261">
        <v>0</v>
      </c>
      <c r="J39" s="247"/>
      <c r="K39" s="247"/>
      <c r="L39" s="247"/>
    </row>
    <row r="40" spans="1:12" x14ac:dyDescent="0.25">
      <c r="A40" s="252">
        <f t="shared" si="1"/>
        <v>8</v>
      </c>
      <c r="B40" s="253" t="s">
        <v>5</v>
      </c>
      <c r="C40" s="261">
        <v>120000</v>
      </c>
      <c r="D40" s="246">
        <v>0</v>
      </c>
      <c r="E40" s="261">
        <f t="shared" si="2"/>
        <v>0</v>
      </c>
      <c r="F40" s="261">
        <v>0</v>
      </c>
      <c r="G40" s="261">
        <v>0</v>
      </c>
      <c r="H40" s="261">
        <v>0</v>
      </c>
      <c r="I40" s="261">
        <v>0</v>
      </c>
      <c r="J40" s="247"/>
      <c r="K40" s="247"/>
      <c r="L40" s="247"/>
    </row>
    <row r="41" spans="1:12" x14ac:dyDescent="0.25">
      <c r="A41" s="252">
        <f t="shared" si="1"/>
        <v>9</v>
      </c>
      <c r="B41" s="253" t="s">
        <v>0</v>
      </c>
      <c r="C41" s="261">
        <v>150000</v>
      </c>
      <c r="D41" s="246">
        <v>0</v>
      </c>
      <c r="E41" s="261">
        <f t="shared" si="2"/>
        <v>0</v>
      </c>
      <c r="F41" s="261">
        <v>0</v>
      </c>
      <c r="G41" s="261">
        <v>0</v>
      </c>
      <c r="H41" s="261">
        <v>0</v>
      </c>
      <c r="I41" s="261">
        <v>0</v>
      </c>
      <c r="J41" s="247"/>
      <c r="K41" s="247"/>
      <c r="L41" s="247"/>
    </row>
    <row r="42" spans="1:12" x14ac:dyDescent="0.25">
      <c r="A42" s="252">
        <f t="shared" si="1"/>
        <v>10</v>
      </c>
      <c r="B42" s="253" t="s">
        <v>6</v>
      </c>
      <c r="C42" s="261">
        <v>30000</v>
      </c>
      <c r="D42" s="246">
        <v>0</v>
      </c>
      <c r="E42" s="261">
        <f t="shared" si="2"/>
        <v>0</v>
      </c>
      <c r="F42" s="261">
        <v>0</v>
      </c>
      <c r="G42" s="261">
        <v>0</v>
      </c>
      <c r="H42" s="261">
        <v>0</v>
      </c>
      <c r="I42" s="261">
        <v>0</v>
      </c>
      <c r="J42" s="247"/>
      <c r="K42" s="247"/>
      <c r="L42" s="247"/>
    </row>
    <row r="43" spans="1:12" ht="31.5" x14ac:dyDescent="0.25">
      <c r="A43" s="252">
        <f t="shared" si="1"/>
        <v>11</v>
      </c>
      <c r="B43" s="262" t="s">
        <v>107</v>
      </c>
      <c r="C43" s="261">
        <f>15*100*79</f>
        <v>118500</v>
      </c>
      <c r="D43" s="246">
        <v>0</v>
      </c>
      <c r="E43" s="261">
        <f>D43*E28</f>
        <v>0</v>
      </c>
      <c r="F43" s="261">
        <f>D43*F26</f>
        <v>0</v>
      </c>
      <c r="G43" s="261">
        <f>D43*G26</f>
        <v>0</v>
      </c>
      <c r="H43" s="261">
        <f>D43*H26</f>
        <v>0</v>
      </c>
      <c r="I43" s="261">
        <f>D43*I26</f>
        <v>0</v>
      </c>
      <c r="J43" s="247"/>
      <c r="K43" s="247"/>
      <c r="L43" s="247"/>
    </row>
    <row r="44" spans="1:12" x14ac:dyDescent="0.25">
      <c r="A44" s="252">
        <f t="shared" si="1"/>
        <v>12</v>
      </c>
      <c r="B44" s="253" t="s">
        <v>309</v>
      </c>
      <c r="C44" s="261">
        <v>0</v>
      </c>
      <c r="D44" s="246">
        <v>0</v>
      </c>
      <c r="E44" s="261">
        <f>D44</f>
        <v>0</v>
      </c>
      <c r="F44" s="261">
        <f>D44</f>
        <v>0</v>
      </c>
      <c r="G44" s="261">
        <f>E44</f>
        <v>0</v>
      </c>
      <c r="H44" s="261">
        <f>F44</f>
        <v>0</v>
      </c>
      <c r="I44" s="261">
        <f>G44</f>
        <v>0</v>
      </c>
      <c r="J44" s="247"/>
      <c r="K44" s="247"/>
      <c r="L44" s="247"/>
    </row>
    <row r="45" spans="1:12" x14ac:dyDescent="0.25">
      <c r="A45" s="252"/>
      <c r="B45" s="264" t="s">
        <v>116</v>
      </c>
      <c r="C45" s="265"/>
      <c r="D45" s="265"/>
      <c r="E45" s="265">
        <f>SUM(E33:E44)</f>
        <v>0</v>
      </c>
      <c r="F45" s="265">
        <f>SUM(F33:F44)</f>
        <v>0</v>
      </c>
      <c r="G45" s="265">
        <f>SUM(G33:G44)</f>
        <v>0</v>
      </c>
      <c r="H45" s="265">
        <f>SUM(H33:H44)</f>
        <v>0</v>
      </c>
      <c r="I45" s="265">
        <f>SUM(I33:I44)</f>
        <v>0</v>
      </c>
      <c r="J45" s="247"/>
      <c r="K45" s="247"/>
      <c r="L45" s="247"/>
    </row>
    <row r="46" spans="1:12" ht="31.5" x14ac:dyDescent="0.25">
      <c r="A46" s="252">
        <v>1</v>
      </c>
      <c r="B46" s="266" t="s">
        <v>17</v>
      </c>
      <c r="C46" s="267">
        <v>15000</v>
      </c>
      <c r="D46" s="246">
        <v>0</v>
      </c>
      <c r="E46" s="267">
        <f>D46*E26</f>
        <v>0</v>
      </c>
      <c r="F46" s="267">
        <f>D46*F26</f>
        <v>0</v>
      </c>
      <c r="G46" s="267">
        <f>D46*G26</f>
        <v>0</v>
      </c>
      <c r="H46" s="267">
        <f>D46*H26</f>
        <v>0</v>
      </c>
      <c r="I46" s="267">
        <f>D46*I26</f>
        <v>0</v>
      </c>
      <c r="J46" s="247"/>
      <c r="K46" s="247"/>
      <c r="L46" s="247"/>
    </row>
    <row r="47" spans="1:12" ht="31.5" x14ac:dyDescent="0.25">
      <c r="A47" s="252">
        <f>A46+1</f>
        <v>2</v>
      </c>
      <c r="B47" s="266" t="s">
        <v>196</v>
      </c>
      <c r="C47" s="267">
        <v>20000</v>
      </c>
      <c r="D47" s="246">
        <v>0</v>
      </c>
      <c r="E47" s="267">
        <f>D47*E26</f>
        <v>0</v>
      </c>
      <c r="F47" s="267">
        <f>D47*F26</f>
        <v>0</v>
      </c>
      <c r="G47" s="267">
        <f>D47*G26</f>
        <v>0</v>
      </c>
      <c r="H47" s="267">
        <f>D47*H26</f>
        <v>0</v>
      </c>
      <c r="I47" s="267">
        <f>D47*I26</f>
        <v>0</v>
      </c>
      <c r="J47" s="247"/>
      <c r="K47" s="247"/>
      <c r="L47" s="247"/>
    </row>
    <row r="48" spans="1:12" x14ac:dyDescent="0.25">
      <c r="A48" s="252">
        <f t="shared" ref="A48:A56" si="3">A47+1</f>
        <v>3</v>
      </c>
      <c r="B48" s="252" t="s">
        <v>8</v>
      </c>
      <c r="C48" s="252">
        <v>0.6</v>
      </c>
      <c r="D48" s="241">
        <v>0</v>
      </c>
      <c r="E48" s="267">
        <f>D48*E26*C3</f>
        <v>0</v>
      </c>
      <c r="F48" s="267">
        <f>D48*F26*C3</f>
        <v>0</v>
      </c>
      <c r="G48" s="267">
        <f>D48*G26*C3</f>
        <v>0</v>
      </c>
      <c r="H48" s="267">
        <f>D48*H26*C3</f>
        <v>0</v>
      </c>
      <c r="I48" s="267">
        <f>D48*I26*C3</f>
        <v>0</v>
      </c>
      <c r="J48" s="247"/>
      <c r="K48" s="247"/>
      <c r="L48" s="247"/>
    </row>
    <row r="49" spans="1:12" x14ac:dyDescent="0.25">
      <c r="A49" s="252">
        <f t="shared" si="3"/>
        <v>4</v>
      </c>
      <c r="B49" s="252" t="s">
        <v>16</v>
      </c>
      <c r="C49" s="267">
        <v>10000</v>
      </c>
      <c r="D49" s="246">
        <v>0</v>
      </c>
      <c r="E49" s="267">
        <f>D49*E26</f>
        <v>0</v>
      </c>
      <c r="F49" s="267">
        <f>D49*F26</f>
        <v>0</v>
      </c>
      <c r="G49" s="267">
        <f>D49*G26</f>
        <v>0</v>
      </c>
      <c r="H49" s="267">
        <f>D49*H26</f>
        <v>0</v>
      </c>
      <c r="I49" s="267">
        <f>D49*I26</f>
        <v>0</v>
      </c>
      <c r="J49" s="247"/>
      <c r="K49" s="247"/>
      <c r="L49" s="247"/>
    </row>
    <row r="50" spans="1:12" ht="31.5" x14ac:dyDescent="0.25">
      <c r="A50" s="252">
        <f t="shared" si="3"/>
        <v>5</v>
      </c>
      <c r="B50" s="266" t="s">
        <v>23</v>
      </c>
      <c r="C50" s="267">
        <v>150000</v>
      </c>
      <c r="D50" s="246">
        <v>0</v>
      </c>
      <c r="E50" s="267">
        <f>D50*E28</f>
        <v>0</v>
      </c>
      <c r="F50" s="267">
        <f>D50*F28</f>
        <v>0</v>
      </c>
      <c r="G50" s="267">
        <f>D50*G28</f>
        <v>0</v>
      </c>
      <c r="H50" s="267">
        <f>D50*H28</f>
        <v>0</v>
      </c>
      <c r="I50" s="267">
        <f>D50*I28</f>
        <v>0</v>
      </c>
      <c r="J50" s="247"/>
      <c r="K50" s="247"/>
      <c r="L50" s="247"/>
    </row>
    <row r="51" spans="1:12" x14ac:dyDescent="0.25">
      <c r="A51" s="252">
        <f t="shared" si="3"/>
        <v>6</v>
      </c>
      <c r="B51" s="252" t="s">
        <v>18</v>
      </c>
      <c r="C51" s="267">
        <v>5000</v>
      </c>
      <c r="D51" s="246">
        <v>0</v>
      </c>
      <c r="E51" s="267">
        <f>D51*E28</f>
        <v>0</v>
      </c>
      <c r="F51" s="267">
        <f>D51*F28</f>
        <v>0</v>
      </c>
      <c r="G51" s="267">
        <f>D51*G28</f>
        <v>0</v>
      </c>
      <c r="H51" s="267">
        <f>D51*H28</f>
        <v>0</v>
      </c>
      <c r="I51" s="267">
        <f>D51*I28</f>
        <v>0</v>
      </c>
      <c r="J51" s="247"/>
      <c r="K51" s="247"/>
      <c r="L51" s="247"/>
    </row>
    <row r="52" spans="1:12" x14ac:dyDescent="0.25">
      <c r="A52" s="252">
        <f t="shared" si="3"/>
        <v>7</v>
      </c>
      <c r="B52" s="252" t="s">
        <v>19</v>
      </c>
      <c r="C52" s="267">
        <v>15</v>
      </c>
      <c r="D52" s="246">
        <v>0</v>
      </c>
      <c r="E52" s="267">
        <f>D52*E27*K3</f>
        <v>0</v>
      </c>
      <c r="F52" s="267">
        <f>D52*F27*E26*C3+D52*E27*F26*C3</f>
        <v>0</v>
      </c>
      <c r="G52" s="267">
        <f>D52*C3*E26*F27+D52*F26*F27*C3+C52*G26*E27*C3</f>
        <v>0</v>
      </c>
      <c r="H52" s="267">
        <f>D52*C3*F26*F27+D52*C3*G26*G27+D52*H26*C3*E27</f>
        <v>0</v>
      </c>
      <c r="I52" s="267">
        <f>D52*C3*G26*G27+D52*C3*H26*G27+D52*C3*I26*E27</f>
        <v>0</v>
      </c>
      <c r="J52" s="247"/>
      <c r="K52" s="247"/>
      <c r="L52" s="247"/>
    </row>
    <row r="53" spans="1:12" x14ac:dyDescent="0.25">
      <c r="A53" s="252">
        <f t="shared" si="3"/>
        <v>8</v>
      </c>
      <c r="B53" s="252" t="s">
        <v>20</v>
      </c>
      <c r="C53" s="267">
        <v>10</v>
      </c>
      <c r="D53" s="246">
        <v>0</v>
      </c>
      <c r="E53" s="267">
        <f>D53*K3*E26*E27</f>
        <v>0</v>
      </c>
      <c r="F53" s="267">
        <f>D53*C3*E26*F27+D53*C3*F26*E27</f>
        <v>0</v>
      </c>
      <c r="G53" s="267">
        <f>D53*C3*E26*F27+D53*C3*F26*F27+D53*C3*G26*E27</f>
        <v>0</v>
      </c>
      <c r="H53" s="267">
        <f>D53*C3*F26*F27+D53*C3*G26*G27+D53*C3*H26*E27</f>
        <v>0</v>
      </c>
      <c r="I53" s="267">
        <f>D53*C3*G26*G27+D53*C3*H26*G27+D53*I26*C3*E27</f>
        <v>0</v>
      </c>
      <c r="J53" s="247"/>
      <c r="K53" s="247"/>
      <c r="L53" s="247"/>
    </row>
    <row r="54" spans="1:12" x14ac:dyDescent="0.25">
      <c r="A54" s="252">
        <f t="shared" si="3"/>
        <v>9</v>
      </c>
      <c r="B54" s="252" t="s">
        <v>202</v>
      </c>
      <c r="C54" s="267">
        <v>15000</v>
      </c>
      <c r="D54" s="246">
        <v>0</v>
      </c>
      <c r="E54" s="267">
        <f>D54*E28</f>
        <v>0</v>
      </c>
      <c r="F54" s="267">
        <f>E54+D54</f>
        <v>0</v>
      </c>
      <c r="G54" s="267">
        <f>D54+F54</f>
        <v>0</v>
      </c>
      <c r="H54" s="267">
        <f>D54+G54</f>
        <v>0</v>
      </c>
      <c r="I54" s="267">
        <f>D54+H54</f>
        <v>0</v>
      </c>
      <c r="J54" s="247"/>
      <c r="K54" s="247"/>
      <c r="L54" s="247"/>
    </row>
    <row r="55" spans="1:12" x14ac:dyDescent="0.25">
      <c r="A55" s="252">
        <f t="shared" si="3"/>
        <v>10</v>
      </c>
      <c r="B55" s="252" t="s">
        <v>37</v>
      </c>
      <c r="C55" s="267">
        <v>2000000</v>
      </c>
      <c r="D55" s="261">
        <f>Штат!F15</f>
        <v>0</v>
      </c>
      <c r="E55" s="267">
        <f>D55</f>
        <v>0</v>
      </c>
      <c r="F55" s="267">
        <f t="shared" ref="F55:I56" si="4">E55</f>
        <v>0</v>
      </c>
      <c r="G55" s="267">
        <f t="shared" si="4"/>
        <v>0</v>
      </c>
      <c r="H55" s="267">
        <f t="shared" si="4"/>
        <v>0</v>
      </c>
      <c r="I55" s="267">
        <f t="shared" si="4"/>
        <v>0</v>
      </c>
      <c r="J55" s="247"/>
      <c r="K55" s="247"/>
      <c r="L55" s="247"/>
    </row>
    <row r="56" spans="1:12" x14ac:dyDescent="0.25">
      <c r="A56" s="252">
        <f t="shared" si="3"/>
        <v>11</v>
      </c>
      <c r="B56" s="252" t="s">
        <v>308</v>
      </c>
      <c r="C56" s="267">
        <v>100000</v>
      </c>
      <c r="D56" s="246">
        <v>0</v>
      </c>
      <c r="E56" s="267">
        <f>D56</f>
        <v>0</v>
      </c>
      <c r="F56" s="267">
        <f t="shared" si="4"/>
        <v>0</v>
      </c>
      <c r="G56" s="267">
        <f t="shared" si="4"/>
        <v>0</v>
      </c>
      <c r="H56" s="267">
        <f t="shared" si="4"/>
        <v>0</v>
      </c>
      <c r="I56" s="267">
        <f t="shared" si="4"/>
        <v>0</v>
      </c>
      <c r="J56" s="247"/>
      <c r="K56" s="247"/>
      <c r="L56" s="247"/>
    </row>
    <row r="57" spans="1:12" x14ac:dyDescent="0.25">
      <c r="A57" s="252"/>
      <c r="B57" s="264" t="s">
        <v>36</v>
      </c>
      <c r="C57" s="265"/>
      <c r="D57" s="265"/>
      <c r="E57" s="265">
        <f>SUM(E46:E56)</f>
        <v>0</v>
      </c>
      <c r="F57" s="265">
        <f>SUM(F46:F56)</f>
        <v>0</v>
      </c>
      <c r="G57" s="265">
        <f>SUM(G46:G56)</f>
        <v>0</v>
      </c>
      <c r="H57" s="265">
        <f>SUM(H46:H56)</f>
        <v>0</v>
      </c>
      <c r="I57" s="265">
        <f>SUM(I46:I56)</f>
        <v>0</v>
      </c>
      <c r="J57" s="247"/>
      <c r="K57" s="247"/>
      <c r="L57" s="247"/>
    </row>
    <row r="58" spans="1:12" x14ac:dyDescent="0.25">
      <c r="A58" s="252"/>
      <c r="B58" s="268" t="s">
        <v>24</v>
      </c>
      <c r="C58" s="269"/>
      <c r="D58" s="269"/>
      <c r="E58" s="269">
        <f>E57+E45</f>
        <v>0</v>
      </c>
      <c r="F58" s="269">
        <f>F57+F45</f>
        <v>0</v>
      </c>
      <c r="G58" s="269">
        <f>G57+G45</f>
        <v>0</v>
      </c>
      <c r="H58" s="269">
        <f>H57+H45</f>
        <v>0</v>
      </c>
      <c r="I58" s="269">
        <f>I57+I45</f>
        <v>0</v>
      </c>
      <c r="J58" s="247"/>
      <c r="K58" s="247"/>
      <c r="L58" s="247"/>
    </row>
    <row r="59" spans="1:12" x14ac:dyDescent="0.25">
      <c r="A59" s="252"/>
      <c r="B59" s="252" t="s">
        <v>21</v>
      </c>
      <c r="C59" s="267"/>
      <c r="D59" s="267"/>
      <c r="E59" s="267">
        <f>K3*E26*E27</f>
        <v>0</v>
      </c>
      <c r="F59" s="267">
        <f>C3*E26*F27+C3*F26*E27</f>
        <v>0</v>
      </c>
      <c r="G59" s="267">
        <f>C3*E26*F27+C3*F26*F27+C3*G26*E27</f>
        <v>0</v>
      </c>
      <c r="H59" s="267">
        <f>C3*F26*F27+C3*G26*G27+C3*H26*E27</f>
        <v>0</v>
      </c>
      <c r="I59" s="267">
        <f>C3*G26*G27+C3*H26*G27+C3*I26*E27</f>
        <v>0</v>
      </c>
      <c r="J59" s="247"/>
      <c r="K59" s="247"/>
      <c r="L59" s="247"/>
    </row>
    <row r="60" spans="1:12" x14ac:dyDescent="0.25">
      <c r="A60" s="252"/>
      <c r="B60" s="270" t="s">
        <v>22</v>
      </c>
      <c r="C60" s="271">
        <f>I3</f>
        <v>250</v>
      </c>
      <c r="D60" s="246">
        <v>0</v>
      </c>
      <c r="E60" s="267">
        <f>D60*E59</f>
        <v>0</v>
      </c>
      <c r="F60" s="267">
        <f>D60*F59</f>
        <v>0</v>
      </c>
      <c r="G60" s="267">
        <f>D60*G59</f>
        <v>0</v>
      </c>
      <c r="H60" s="267">
        <f>D60*H59</f>
        <v>0</v>
      </c>
      <c r="I60" s="267">
        <f>D60*I59</f>
        <v>0</v>
      </c>
      <c r="J60" s="247"/>
      <c r="K60" s="247"/>
      <c r="L60" s="247"/>
    </row>
    <row r="61" spans="1:12" x14ac:dyDescent="0.25">
      <c r="A61" s="252"/>
      <c r="B61" s="252" t="s">
        <v>25</v>
      </c>
      <c r="C61" s="267"/>
      <c r="D61" s="267"/>
      <c r="E61" s="69">
        <f>E60-E58</f>
        <v>0</v>
      </c>
      <c r="F61" s="69">
        <f>F60-F58</f>
        <v>0</v>
      </c>
      <c r="G61" s="69">
        <f>G60-G58</f>
        <v>0</v>
      </c>
      <c r="H61" s="69">
        <f>H60-H58</f>
        <v>0</v>
      </c>
      <c r="I61" s="69">
        <f>I60-I58</f>
        <v>0</v>
      </c>
      <c r="J61" s="247"/>
      <c r="K61" s="247"/>
      <c r="L61" s="247"/>
    </row>
    <row r="62" spans="1:12" ht="16.5" thickBot="1" x14ac:dyDescent="0.3">
      <c r="A62" s="252"/>
      <c r="B62" s="252"/>
      <c r="C62" s="267"/>
      <c r="D62" s="267"/>
      <c r="E62" s="267"/>
      <c r="F62" s="267"/>
      <c r="G62" s="267"/>
      <c r="H62" s="267"/>
      <c r="I62" s="267"/>
      <c r="J62" s="247"/>
      <c r="K62" s="247"/>
      <c r="L62" s="247"/>
    </row>
    <row r="63" spans="1:12" ht="16.5" thickBot="1" x14ac:dyDescent="0.3">
      <c r="A63" s="247"/>
      <c r="B63" s="424" t="s">
        <v>59</v>
      </c>
      <c r="C63" s="425"/>
      <c r="D63" s="23" t="s">
        <v>60</v>
      </c>
      <c r="E63" s="272"/>
      <c r="F63" s="273"/>
      <c r="G63" s="247"/>
      <c r="H63" s="247"/>
      <c r="I63" s="247"/>
      <c r="J63" s="247"/>
      <c r="K63" s="247"/>
      <c r="L63" s="247"/>
    </row>
    <row r="64" spans="1:12" ht="61.5" customHeight="1" thickBot="1" x14ac:dyDescent="0.3">
      <c r="A64" s="247"/>
      <c r="B64" s="418" t="s">
        <v>75</v>
      </c>
      <c r="C64" s="419"/>
      <c r="D64" s="274">
        <f>E45</f>
        <v>0</v>
      </c>
      <c r="E64" s="24">
        <v>0</v>
      </c>
      <c r="F64" s="25">
        <f>IF(F72&gt;3000000,3000000,F72)</f>
        <v>0</v>
      </c>
      <c r="G64" s="275"/>
      <c r="H64" s="247"/>
      <c r="I64" s="247"/>
      <c r="J64" s="247"/>
      <c r="K64" s="247"/>
      <c r="L64" s="247"/>
    </row>
    <row r="65" spans="1:12" ht="64.5" customHeight="1" thickBot="1" x14ac:dyDescent="0.3">
      <c r="A65" s="247"/>
      <c r="B65" s="418" t="s">
        <v>118</v>
      </c>
      <c r="C65" s="419"/>
      <c r="D65" s="274">
        <f>IF(F64&gt;0,0,E45)</f>
        <v>0</v>
      </c>
      <c r="E65" s="24">
        <v>0</v>
      </c>
      <c r="F65" s="25">
        <f>D65*E65</f>
        <v>0</v>
      </c>
      <c r="G65" s="275"/>
      <c r="H65" s="247"/>
      <c r="I65" s="247"/>
      <c r="J65" s="247"/>
      <c r="K65" s="247"/>
      <c r="L65" s="247"/>
    </row>
    <row r="66" spans="1:12" ht="56.25" customHeight="1" thickBot="1" x14ac:dyDescent="0.3">
      <c r="A66" s="247"/>
      <c r="B66" s="412" t="s">
        <v>401</v>
      </c>
      <c r="C66" s="413"/>
      <c r="D66" s="274">
        <f>E57</f>
        <v>0</v>
      </c>
      <c r="E66" s="24">
        <v>0</v>
      </c>
      <c r="F66" s="25">
        <f>D66*E66</f>
        <v>0</v>
      </c>
      <c r="G66" s="247"/>
      <c r="H66" s="247"/>
      <c r="I66" s="247"/>
      <c r="J66" s="247"/>
      <c r="K66" s="247"/>
      <c r="L66" s="247"/>
    </row>
    <row r="67" spans="1:12" ht="63" customHeight="1" thickBot="1" x14ac:dyDescent="0.3">
      <c r="A67" s="247"/>
      <c r="B67" s="412" t="s">
        <v>402</v>
      </c>
      <c r="C67" s="413"/>
      <c r="D67" s="274">
        <f>IF(F64&gt;0,D64-F64-F64*10%,E45)</f>
        <v>0</v>
      </c>
      <c r="E67" s="24">
        <v>0</v>
      </c>
      <c r="F67" s="25">
        <f>D67*E67</f>
        <v>0</v>
      </c>
      <c r="G67" s="247"/>
      <c r="H67" s="247"/>
      <c r="I67" s="247"/>
      <c r="J67" s="247"/>
      <c r="K67" s="247"/>
      <c r="L67" s="247"/>
    </row>
    <row r="68" spans="1:12" ht="28.5" customHeight="1" thickBot="1" x14ac:dyDescent="0.3">
      <c r="A68" s="247"/>
      <c r="B68" s="426" t="s">
        <v>119</v>
      </c>
      <c r="C68" s="427"/>
      <c r="D68" s="420" t="e">
        <f>F68/E58</f>
        <v>#DIV/0!</v>
      </c>
      <c r="E68" s="421"/>
      <c r="F68" s="294">
        <f>E58-F64-F65-F66-F67</f>
        <v>0</v>
      </c>
      <c r="G68" s="247"/>
      <c r="H68" s="247"/>
      <c r="I68" s="247"/>
      <c r="J68" s="247"/>
      <c r="K68" s="247"/>
      <c r="L68" s="247"/>
    </row>
    <row r="69" spans="1:12" ht="397.5" customHeight="1" thickBot="1" x14ac:dyDescent="0.3">
      <c r="A69" s="247"/>
      <c r="B69" s="412" t="s">
        <v>397</v>
      </c>
      <c r="C69" s="413"/>
      <c r="D69" s="414" t="s">
        <v>398</v>
      </c>
      <c r="E69" s="415"/>
      <c r="F69" s="295">
        <v>0</v>
      </c>
      <c r="G69" s="247"/>
      <c r="H69" s="247"/>
      <c r="I69" s="247"/>
      <c r="J69" s="247"/>
      <c r="K69" s="247"/>
      <c r="L69" s="247"/>
    </row>
    <row r="70" spans="1:12" ht="28.5" customHeight="1" x14ac:dyDescent="0.25">
      <c r="A70" s="247"/>
      <c r="B70" s="293"/>
      <c r="C70" s="293"/>
      <c r="D70" s="291"/>
      <c r="E70" s="291"/>
      <c r="F70" s="292"/>
      <c r="G70" s="247"/>
      <c r="H70" s="247"/>
      <c r="I70" s="247"/>
      <c r="J70" s="247"/>
      <c r="K70" s="247"/>
      <c r="L70" s="247"/>
    </row>
    <row r="71" spans="1:12" x14ac:dyDescent="0.25">
      <c r="A71" s="247"/>
      <c r="B71" s="411"/>
      <c r="C71" s="411"/>
      <c r="D71" s="247"/>
      <c r="E71" s="247"/>
      <c r="F71" s="247"/>
      <c r="G71" s="247"/>
      <c r="H71" s="247"/>
      <c r="I71" s="247"/>
      <c r="J71" s="247"/>
      <c r="K71" s="247"/>
      <c r="L71" s="247"/>
    </row>
    <row r="72" spans="1:12" ht="1.5" customHeight="1" x14ac:dyDescent="0.25">
      <c r="A72" s="247"/>
      <c r="B72" s="247"/>
      <c r="C72" s="247"/>
      <c r="D72" s="247"/>
      <c r="E72" s="247"/>
      <c r="F72" s="275">
        <f>D64*E64</f>
        <v>0</v>
      </c>
      <c r="G72" s="247"/>
      <c r="H72" s="247"/>
      <c r="I72" s="247"/>
      <c r="J72" s="247"/>
      <c r="K72" s="247"/>
      <c r="L72" s="247"/>
    </row>
    <row r="73" spans="1:12" x14ac:dyDescent="0.25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</row>
    <row r="74" spans="1:12" x14ac:dyDescent="0.25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2" x14ac:dyDescent="0.25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</row>
    <row r="76" spans="1:12" x14ac:dyDescent="0.25">
      <c r="A76" s="2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</row>
    <row r="77" spans="1:12" x14ac:dyDescent="0.25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</row>
    <row r="78" spans="1:12" x14ac:dyDescent="0.25">
      <c r="A78" s="2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</row>
  </sheetData>
  <mergeCells count="13">
    <mergeCell ref="B71:C71"/>
    <mergeCell ref="B69:C69"/>
    <mergeCell ref="D69:E69"/>
    <mergeCell ref="D1:H1"/>
    <mergeCell ref="E23:I23"/>
    <mergeCell ref="B65:C65"/>
    <mergeCell ref="D68:E68"/>
    <mergeCell ref="C26:D26"/>
    <mergeCell ref="B63:C63"/>
    <mergeCell ref="B64:C64"/>
    <mergeCell ref="B66:C66"/>
    <mergeCell ref="B67:C67"/>
    <mergeCell ref="B68:C68"/>
  </mergeCells>
  <pageMargins left="0.11811023622047245" right="0" top="0.55118110236220474" bottom="0.55118110236220474" header="0.31496062992125984" footer="0.31496062992125984"/>
  <pageSetup paperSize="9" scale="7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'Рабочий лист'!$B$3:$B$21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7"/>
  <sheetViews>
    <sheetView zoomScale="115" zoomScaleNormal="115" workbookViewId="0">
      <selection activeCell="E9" sqref="E9"/>
    </sheetView>
  </sheetViews>
  <sheetFormatPr defaultRowHeight="12.75" x14ac:dyDescent="0.2"/>
  <cols>
    <col min="1" max="1" width="3.7109375" style="276" customWidth="1"/>
    <col min="2" max="2" width="5" style="276" customWidth="1"/>
    <col min="3" max="3" width="28.7109375" style="276" customWidth="1"/>
    <col min="4" max="4" width="11" style="276" customWidth="1"/>
    <col min="5" max="5" width="10.5703125" style="276" customWidth="1"/>
    <col min="6" max="6" width="13.28515625" style="276" customWidth="1"/>
    <col min="7" max="7" width="2.28515625" style="276" customWidth="1"/>
    <col min="8" max="9" width="9.140625" style="276"/>
    <col min="10" max="10" width="30.85546875" style="276" customWidth="1"/>
    <col min="11" max="11" width="12.7109375" style="276" bestFit="1" customWidth="1"/>
    <col min="12" max="256" width="9.140625" style="276"/>
    <col min="257" max="257" width="5" style="276" customWidth="1"/>
    <col min="258" max="258" width="28.7109375" style="276" customWidth="1"/>
    <col min="259" max="259" width="13.140625" style="276" customWidth="1"/>
    <col min="260" max="260" width="9.140625" style="276"/>
    <col min="261" max="261" width="8.42578125" style="276" customWidth="1"/>
    <col min="262" max="262" width="28.28515625" style="276" customWidth="1"/>
    <col min="263" max="263" width="13.85546875" style="276" customWidth="1"/>
    <col min="264" max="265" width="9.140625" style="276"/>
    <col min="266" max="266" width="30.85546875" style="276" customWidth="1"/>
    <col min="267" max="267" width="12.7109375" style="276" bestFit="1" customWidth="1"/>
    <col min="268" max="512" width="9.140625" style="276"/>
    <col min="513" max="513" width="5" style="276" customWidth="1"/>
    <col min="514" max="514" width="28.7109375" style="276" customWidth="1"/>
    <col min="515" max="515" width="13.140625" style="276" customWidth="1"/>
    <col min="516" max="516" width="9.140625" style="276"/>
    <col min="517" max="517" width="8.42578125" style="276" customWidth="1"/>
    <col min="518" max="518" width="28.28515625" style="276" customWidth="1"/>
    <col min="519" max="519" width="13.85546875" style="276" customWidth="1"/>
    <col min="520" max="521" width="9.140625" style="276"/>
    <col min="522" max="522" width="30.85546875" style="276" customWidth="1"/>
    <col min="523" max="523" width="12.7109375" style="276" bestFit="1" customWidth="1"/>
    <col min="524" max="768" width="9.140625" style="276"/>
    <col min="769" max="769" width="5" style="276" customWidth="1"/>
    <col min="770" max="770" width="28.7109375" style="276" customWidth="1"/>
    <col min="771" max="771" width="13.140625" style="276" customWidth="1"/>
    <col min="772" max="772" width="9.140625" style="276"/>
    <col min="773" max="773" width="8.42578125" style="276" customWidth="1"/>
    <col min="774" max="774" width="28.28515625" style="276" customWidth="1"/>
    <col min="775" max="775" width="13.85546875" style="276" customWidth="1"/>
    <col min="776" max="777" width="9.140625" style="276"/>
    <col min="778" max="778" width="30.85546875" style="276" customWidth="1"/>
    <col min="779" max="779" width="12.7109375" style="276" bestFit="1" customWidth="1"/>
    <col min="780" max="1024" width="9.140625" style="276"/>
    <col min="1025" max="1025" width="5" style="276" customWidth="1"/>
    <col min="1026" max="1026" width="28.7109375" style="276" customWidth="1"/>
    <col min="1027" max="1027" width="13.140625" style="276" customWidth="1"/>
    <col min="1028" max="1028" width="9.140625" style="276"/>
    <col min="1029" max="1029" width="8.42578125" style="276" customWidth="1"/>
    <col min="1030" max="1030" width="28.28515625" style="276" customWidth="1"/>
    <col min="1031" max="1031" width="13.85546875" style="276" customWidth="1"/>
    <col min="1032" max="1033" width="9.140625" style="276"/>
    <col min="1034" max="1034" width="30.85546875" style="276" customWidth="1"/>
    <col min="1035" max="1035" width="12.7109375" style="276" bestFit="1" customWidth="1"/>
    <col min="1036" max="1280" width="9.140625" style="276"/>
    <col min="1281" max="1281" width="5" style="276" customWidth="1"/>
    <col min="1282" max="1282" width="28.7109375" style="276" customWidth="1"/>
    <col min="1283" max="1283" width="13.140625" style="276" customWidth="1"/>
    <col min="1284" max="1284" width="9.140625" style="276"/>
    <col min="1285" max="1285" width="8.42578125" style="276" customWidth="1"/>
    <col min="1286" max="1286" width="28.28515625" style="276" customWidth="1"/>
    <col min="1287" max="1287" width="13.85546875" style="276" customWidth="1"/>
    <col min="1288" max="1289" width="9.140625" style="276"/>
    <col min="1290" max="1290" width="30.85546875" style="276" customWidth="1"/>
    <col min="1291" max="1291" width="12.7109375" style="276" bestFit="1" customWidth="1"/>
    <col min="1292" max="1536" width="9.140625" style="276"/>
    <col min="1537" max="1537" width="5" style="276" customWidth="1"/>
    <col min="1538" max="1538" width="28.7109375" style="276" customWidth="1"/>
    <col min="1539" max="1539" width="13.140625" style="276" customWidth="1"/>
    <col min="1540" max="1540" width="9.140625" style="276"/>
    <col min="1541" max="1541" width="8.42578125" style="276" customWidth="1"/>
    <col min="1542" max="1542" width="28.28515625" style="276" customWidth="1"/>
    <col min="1543" max="1543" width="13.85546875" style="276" customWidth="1"/>
    <col min="1544" max="1545" width="9.140625" style="276"/>
    <col min="1546" max="1546" width="30.85546875" style="276" customWidth="1"/>
    <col min="1547" max="1547" width="12.7109375" style="276" bestFit="1" customWidth="1"/>
    <col min="1548" max="1792" width="9.140625" style="276"/>
    <col min="1793" max="1793" width="5" style="276" customWidth="1"/>
    <col min="1794" max="1794" width="28.7109375" style="276" customWidth="1"/>
    <col min="1795" max="1795" width="13.140625" style="276" customWidth="1"/>
    <col min="1796" max="1796" width="9.140625" style="276"/>
    <col min="1797" max="1797" width="8.42578125" style="276" customWidth="1"/>
    <col min="1798" max="1798" width="28.28515625" style="276" customWidth="1"/>
    <col min="1799" max="1799" width="13.85546875" style="276" customWidth="1"/>
    <col min="1800" max="1801" width="9.140625" style="276"/>
    <col min="1802" max="1802" width="30.85546875" style="276" customWidth="1"/>
    <col min="1803" max="1803" width="12.7109375" style="276" bestFit="1" customWidth="1"/>
    <col min="1804" max="2048" width="9.140625" style="276"/>
    <col min="2049" max="2049" width="5" style="276" customWidth="1"/>
    <col min="2050" max="2050" width="28.7109375" style="276" customWidth="1"/>
    <col min="2051" max="2051" width="13.140625" style="276" customWidth="1"/>
    <col min="2052" max="2052" width="9.140625" style="276"/>
    <col min="2053" max="2053" width="8.42578125" style="276" customWidth="1"/>
    <col min="2054" max="2054" width="28.28515625" style="276" customWidth="1"/>
    <col min="2055" max="2055" width="13.85546875" style="276" customWidth="1"/>
    <col min="2056" max="2057" width="9.140625" style="276"/>
    <col min="2058" max="2058" width="30.85546875" style="276" customWidth="1"/>
    <col min="2059" max="2059" width="12.7109375" style="276" bestFit="1" customWidth="1"/>
    <col min="2060" max="2304" width="9.140625" style="276"/>
    <col min="2305" max="2305" width="5" style="276" customWidth="1"/>
    <col min="2306" max="2306" width="28.7109375" style="276" customWidth="1"/>
    <col min="2307" max="2307" width="13.140625" style="276" customWidth="1"/>
    <col min="2308" max="2308" width="9.140625" style="276"/>
    <col min="2309" max="2309" width="8.42578125" style="276" customWidth="1"/>
    <col min="2310" max="2310" width="28.28515625" style="276" customWidth="1"/>
    <col min="2311" max="2311" width="13.85546875" style="276" customWidth="1"/>
    <col min="2312" max="2313" width="9.140625" style="276"/>
    <col min="2314" max="2314" width="30.85546875" style="276" customWidth="1"/>
    <col min="2315" max="2315" width="12.7109375" style="276" bestFit="1" customWidth="1"/>
    <col min="2316" max="2560" width="9.140625" style="276"/>
    <col min="2561" max="2561" width="5" style="276" customWidth="1"/>
    <col min="2562" max="2562" width="28.7109375" style="276" customWidth="1"/>
    <col min="2563" max="2563" width="13.140625" style="276" customWidth="1"/>
    <col min="2564" max="2564" width="9.140625" style="276"/>
    <col min="2565" max="2565" width="8.42578125" style="276" customWidth="1"/>
    <col min="2566" max="2566" width="28.28515625" style="276" customWidth="1"/>
    <col min="2567" max="2567" width="13.85546875" style="276" customWidth="1"/>
    <col min="2568" max="2569" width="9.140625" style="276"/>
    <col min="2570" max="2570" width="30.85546875" style="276" customWidth="1"/>
    <col min="2571" max="2571" width="12.7109375" style="276" bestFit="1" customWidth="1"/>
    <col min="2572" max="2816" width="9.140625" style="276"/>
    <col min="2817" max="2817" width="5" style="276" customWidth="1"/>
    <col min="2818" max="2818" width="28.7109375" style="276" customWidth="1"/>
    <col min="2819" max="2819" width="13.140625" style="276" customWidth="1"/>
    <col min="2820" max="2820" width="9.140625" style="276"/>
    <col min="2821" max="2821" width="8.42578125" style="276" customWidth="1"/>
    <col min="2822" max="2822" width="28.28515625" style="276" customWidth="1"/>
    <col min="2823" max="2823" width="13.85546875" style="276" customWidth="1"/>
    <col min="2824" max="2825" width="9.140625" style="276"/>
    <col min="2826" max="2826" width="30.85546875" style="276" customWidth="1"/>
    <col min="2827" max="2827" width="12.7109375" style="276" bestFit="1" customWidth="1"/>
    <col min="2828" max="3072" width="9.140625" style="276"/>
    <col min="3073" max="3073" width="5" style="276" customWidth="1"/>
    <col min="3074" max="3074" width="28.7109375" style="276" customWidth="1"/>
    <col min="3075" max="3075" width="13.140625" style="276" customWidth="1"/>
    <col min="3076" max="3076" width="9.140625" style="276"/>
    <col min="3077" max="3077" width="8.42578125" style="276" customWidth="1"/>
    <col min="3078" max="3078" width="28.28515625" style="276" customWidth="1"/>
    <col min="3079" max="3079" width="13.85546875" style="276" customWidth="1"/>
    <col min="3080" max="3081" width="9.140625" style="276"/>
    <col min="3082" max="3082" width="30.85546875" style="276" customWidth="1"/>
    <col min="3083" max="3083" width="12.7109375" style="276" bestFit="1" customWidth="1"/>
    <col min="3084" max="3328" width="9.140625" style="276"/>
    <col min="3329" max="3329" width="5" style="276" customWidth="1"/>
    <col min="3330" max="3330" width="28.7109375" style="276" customWidth="1"/>
    <col min="3331" max="3331" width="13.140625" style="276" customWidth="1"/>
    <col min="3332" max="3332" width="9.140625" style="276"/>
    <col min="3333" max="3333" width="8.42578125" style="276" customWidth="1"/>
    <col min="3334" max="3334" width="28.28515625" style="276" customWidth="1"/>
    <col min="3335" max="3335" width="13.85546875" style="276" customWidth="1"/>
    <col min="3336" max="3337" width="9.140625" style="276"/>
    <col min="3338" max="3338" width="30.85546875" style="276" customWidth="1"/>
    <col min="3339" max="3339" width="12.7109375" style="276" bestFit="1" customWidth="1"/>
    <col min="3340" max="3584" width="9.140625" style="276"/>
    <col min="3585" max="3585" width="5" style="276" customWidth="1"/>
    <col min="3586" max="3586" width="28.7109375" style="276" customWidth="1"/>
    <col min="3587" max="3587" width="13.140625" style="276" customWidth="1"/>
    <col min="3588" max="3588" width="9.140625" style="276"/>
    <col min="3589" max="3589" width="8.42578125" style="276" customWidth="1"/>
    <col min="3590" max="3590" width="28.28515625" style="276" customWidth="1"/>
    <col min="3591" max="3591" width="13.85546875" style="276" customWidth="1"/>
    <col min="3592" max="3593" width="9.140625" style="276"/>
    <col min="3594" max="3594" width="30.85546875" style="276" customWidth="1"/>
    <col min="3595" max="3595" width="12.7109375" style="276" bestFit="1" customWidth="1"/>
    <col min="3596" max="3840" width="9.140625" style="276"/>
    <col min="3841" max="3841" width="5" style="276" customWidth="1"/>
    <col min="3842" max="3842" width="28.7109375" style="276" customWidth="1"/>
    <col min="3843" max="3843" width="13.140625" style="276" customWidth="1"/>
    <col min="3844" max="3844" width="9.140625" style="276"/>
    <col min="3845" max="3845" width="8.42578125" style="276" customWidth="1"/>
    <col min="3846" max="3846" width="28.28515625" style="276" customWidth="1"/>
    <col min="3847" max="3847" width="13.85546875" style="276" customWidth="1"/>
    <col min="3848" max="3849" width="9.140625" style="276"/>
    <col min="3850" max="3850" width="30.85546875" style="276" customWidth="1"/>
    <col min="3851" max="3851" width="12.7109375" style="276" bestFit="1" customWidth="1"/>
    <col min="3852" max="4096" width="9.140625" style="276"/>
    <col min="4097" max="4097" width="5" style="276" customWidth="1"/>
    <col min="4098" max="4098" width="28.7109375" style="276" customWidth="1"/>
    <col min="4099" max="4099" width="13.140625" style="276" customWidth="1"/>
    <col min="4100" max="4100" width="9.140625" style="276"/>
    <col min="4101" max="4101" width="8.42578125" style="276" customWidth="1"/>
    <col min="4102" max="4102" width="28.28515625" style="276" customWidth="1"/>
    <col min="4103" max="4103" width="13.85546875" style="276" customWidth="1"/>
    <col min="4104" max="4105" width="9.140625" style="276"/>
    <col min="4106" max="4106" width="30.85546875" style="276" customWidth="1"/>
    <col min="4107" max="4107" width="12.7109375" style="276" bestFit="1" customWidth="1"/>
    <col min="4108" max="4352" width="9.140625" style="276"/>
    <col min="4353" max="4353" width="5" style="276" customWidth="1"/>
    <col min="4354" max="4354" width="28.7109375" style="276" customWidth="1"/>
    <col min="4355" max="4355" width="13.140625" style="276" customWidth="1"/>
    <col min="4356" max="4356" width="9.140625" style="276"/>
    <col min="4357" max="4357" width="8.42578125" style="276" customWidth="1"/>
    <col min="4358" max="4358" width="28.28515625" style="276" customWidth="1"/>
    <col min="4359" max="4359" width="13.85546875" style="276" customWidth="1"/>
    <col min="4360" max="4361" width="9.140625" style="276"/>
    <col min="4362" max="4362" width="30.85546875" style="276" customWidth="1"/>
    <col min="4363" max="4363" width="12.7109375" style="276" bestFit="1" customWidth="1"/>
    <col min="4364" max="4608" width="9.140625" style="276"/>
    <col min="4609" max="4609" width="5" style="276" customWidth="1"/>
    <col min="4610" max="4610" width="28.7109375" style="276" customWidth="1"/>
    <col min="4611" max="4611" width="13.140625" style="276" customWidth="1"/>
    <col min="4612" max="4612" width="9.140625" style="276"/>
    <col min="4613" max="4613" width="8.42578125" style="276" customWidth="1"/>
    <col min="4614" max="4614" width="28.28515625" style="276" customWidth="1"/>
    <col min="4615" max="4615" width="13.85546875" style="276" customWidth="1"/>
    <col min="4616" max="4617" width="9.140625" style="276"/>
    <col min="4618" max="4618" width="30.85546875" style="276" customWidth="1"/>
    <col min="4619" max="4619" width="12.7109375" style="276" bestFit="1" customWidth="1"/>
    <col min="4620" max="4864" width="9.140625" style="276"/>
    <col min="4865" max="4865" width="5" style="276" customWidth="1"/>
    <col min="4866" max="4866" width="28.7109375" style="276" customWidth="1"/>
    <col min="4867" max="4867" width="13.140625" style="276" customWidth="1"/>
    <col min="4868" max="4868" width="9.140625" style="276"/>
    <col min="4869" max="4869" width="8.42578125" style="276" customWidth="1"/>
    <col min="4870" max="4870" width="28.28515625" style="276" customWidth="1"/>
    <col min="4871" max="4871" width="13.85546875" style="276" customWidth="1"/>
    <col min="4872" max="4873" width="9.140625" style="276"/>
    <col min="4874" max="4874" width="30.85546875" style="276" customWidth="1"/>
    <col min="4875" max="4875" width="12.7109375" style="276" bestFit="1" customWidth="1"/>
    <col min="4876" max="5120" width="9.140625" style="276"/>
    <col min="5121" max="5121" width="5" style="276" customWidth="1"/>
    <col min="5122" max="5122" width="28.7109375" style="276" customWidth="1"/>
    <col min="5123" max="5123" width="13.140625" style="276" customWidth="1"/>
    <col min="5124" max="5124" width="9.140625" style="276"/>
    <col min="5125" max="5125" width="8.42578125" style="276" customWidth="1"/>
    <col min="5126" max="5126" width="28.28515625" style="276" customWidth="1"/>
    <col min="5127" max="5127" width="13.85546875" style="276" customWidth="1"/>
    <col min="5128" max="5129" width="9.140625" style="276"/>
    <col min="5130" max="5130" width="30.85546875" style="276" customWidth="1"/>
    <col min="5131" max="5131" width="12.7109375" style="276" bestFit="1" customWidth="1"/>
    <col min="5132" max="5376" width="9.140625" style="276"/>
    <col min="5377" max="5377" width="5" style="276" customWidth="1"/>
    <col min="5378" max="5378" width="28.7109375" style="276" customWidth="1"/>
    <col min="5379" max="5379" width="13.140625" style="276" customWidth="1"/>
    <col min="5380" max="5380" width="9.140625" style="276"/>
    <col min="5381" max="5381" width="8.42578125" style="276" customWidth="1"/>
    <col min="5382" max="5382" width="28.28515625" style="276" customWidth="1"/>
    <col min="5383" max="5383" width="13.85546875" style="276" customWidth="1"/>
    <col min="5384" max="5385" width="9.140625" style="276"/>
    <col min="5386" max="5386" width="30.85546875" style="276" customWidth="1"/>
    <col min="5387" max="5387" width="12.7109375" style="276" bestFit="1" customWidth="1"/>
    <col min="5388" max="5632" width="9.140625" style="276"/>
    <col min="5633" max="5633" width="5" style="276" customWidth="1"/>
    <col min="5634" max="5634" width="28.7109375" style="276" customWidth="1"/>
    <col min="5635" max="5635" width="13.140625" style="276" customWidth="1"/>
    <col min="5636" max="5636" width="9.140625" style="276"/>
    <col min="5637" max="5637" width="8.42578125" style="276" customWidth="1"/>
    <col min="5638" max="5638" width="28.28515625" style="276" customWidth="1"/>
    <col min="5639" max="5639" width="13.85546875" style="276" customWidth="1"/>
    <col min="5640" max="5641" width="9.140625" style="276"/>
    <col min="5642" max="5642" width="30.85546875" style="276" customWidth="1"/>
    <col min="5643" max="5643" width="12.7109375" style="276" bestFit="1" customWidth="1"/>
    <col min="5644" max="5888" width="9.140625" style="276"/>
    <col min="5889" max="5889" width="5" style="276" customWidth="1"/>
    <col min="5890" max="5890" width="28.7109375" style="276" customWidth="1"/>
    <col min="5891" max="5891" width="13.140625" style="276" customWidth="1"/>
    <col min="5892" max="5892" width="9.140625" style="276"/>
    <col min="5893" max="5893" width="8.42578125" style="276" customWidth="1"/>
    <col min="5894" max="5894" width="28.28515625" style="276" customWidth="1"/>
    <col min="5895" max="5895" width="13.85546875" style="276" customWidth="1"/>
    <col min="5896" max="5897" width="9.140625" style="276"/>
    <col min="5898" max="5898" width="30.85546875" style="276" customWidth="1"/>
    <col min="5899" max="5899" width="12.7109375" style="276" bestFit="1" customWidth="1"/>
    <col min="5900" max="6144" width="9.140625" style="276"/>
    <col min="6145" max="6145" width="5" style="276" customWidth="1"/>
    <col min="6146" max="6146" width="28.7109375" style="276" customWidth="1"/>
    <col min="6147" max="6147" width="13.140625" style="276" customWidth="1"/>
    <col min="6148" max="6148" width="9.140625" style="276"/>
    <col min="6149" max="6149" width="8.42578125" style="276" customWidth="1"/>
    <col min="6150" max="6150" width="28.28515625" style="276" customWidth="1"/>
    <col min="6151" max="6151" width="13.85546875" style="276" customWidth="1"/>
    <col min="6152" max="6153" width="9.140625" style="276"/>
    <col min="6154" max="6154" width="30.85546875" style="276" customWidth="1"/>
    <col min="6155" max="6155" width="12.7109375" style="276" bestFit="1" customWidth="1"/>
    <col min="6156" max="6400" width="9.140625" style="276"/>
    <col min="6401" max="6401" width="5" style="276" customWidth="1"/>
    <col min="6402" max="6402" width="28.7109375" style="276" customWidth="1"/>
    <col min="6403" max="6403" width="13.140625" style="276" customWidth="1"/>
    <col min="6404" max="6404" width="9.140625" style="276"/>
    <col min="6405" max="6405" width="8.42578125" style="276" customWidth="1"/>
    <col min="6406" max="6406" width="28.28515625" style="276" customWidth="1"/>
    <col min="6407" max="6407" width="13.85546875" style="276" customWidth="1"/>
    <col min="6408" max="6409" width="9.140625" style="276"/>
    <col min="6410" max="6410" width="30.85546875" style="276" customWidth="1"/>
    <col min="6411" max="6411" width="12.7109375" style="276" bestFit="1" customWidth="1"/>
    <col min="6412" max="6656" width="9.140625" style="276"/>
    <col min="6657" max="6657" width="5" style="276" customWidth="1"/>
    <col min="6658" max="6658" width="28.7109375" style="276" customWidth="1"/>
    <col min="6659" max="6659" width="13.140625" style="276" customWidth="1"/>
    <col min="6660" max="6660" width="9.140625" style="276"/>
    <col min="6661" max="6661" width="8.42578125" style="276" customWidth="1"/>
    <col min="6662" max="6662" width="28.28515625" style="276" customWidth="1"/>
    <col min="6663" max="6663" width="13.85546875" style="276" customWidth="1"/>
    <col min="6664" max="6665" width="9.140625" style="276"/>
    <col min="6666" max="6666" width="30.85546875" style="276" customWidth="1"/>
    <col min="6667" max="6667" width="12.7109375" style="276" bestFit="1" customWidth="1"/>
    <col min="6668" max="6912" width="9.140625" style="276"/>
    <col min="6913" max="6913" width="5" style="276" customWidth="1"/>
    <col min="6914" max="6914" width="28.7109375" style="276" customWidth="1"/>
    <col min="6915" max="6915" width="13.140625" style="276" customWidth="1"/>
    <col min="6916" max="6916" width="9.140625" style="276"/>
    <col min="6917" max="6917" width="8.42578125" style="276" customWidth="1"/>
    <col min="6918" max="6918" width="28.28515625" style="276" customWidth="1"/>
    <col min="6919" max="6919" width="13.85546875" style="276" customWidth="1"/>
    <col min="6920" max="6921" width="9.140625" style="276"/>
    <col min="6922" max="6922" width="30.85546875" style="276" customWidth="1"/>
    <col min="6923" max="6923" width="12.7109375" style="276" bestFit="1" customWidth="1"/>
    <col min="6924" max="7168" width="9.140625" style="276"/>
    <col min="7169" max="7169" width="5" style="276" customWidth="1"/>
    <col min="7170" max="7170" width="28.7109375" style="276" customWidth="1"/>
    <col min="7171" max="7171" width="13.140625" style="276" customWidth="1"/>
    <col min="7172" max="7172" width="9.140625" style="276"/>
    <col min="7173" max="7173" width="8.42578125" style="276" customWidth="1"/>
    <col min="7174" max="7174" width="28.28515625" style="276" customWidth="1"/>
    <col min="7175" max="7175" width="13.85546875" style="276" customWidth="1"/>
    <col min="7176" max="7177" width="9.140625" style="276"/>
    <col min="7178" max="7178" width="30.85546875" style="276" customWidth="1"/>
    <col min="7179" max="7179" width="12.7109375" style="276" bestFit="1" customWidth="1"/>
    <col min="7180" max="7424" width="9.140625" style="276"/>
    <col min="7425" max="7425" width="5" style="276" customWidth="1"/>
    <col min="7426" max="7426" width="28.7109375" style="276" customWidth="1"/>
    <col min="7427" max="7427" width="13.140625" style="276" customWidth="1"/>
    <col min="7428" max="7428" width="9.140625" style="276"/>
    <col min="7429" max="7429" width="8.42578125" style="276" customWidth="1"/>
    <col min="7430" max="7430" width="28.28515625" style="276" customWidth="1"/>
    <col min="7431" max="7431" width="13.85546875" style="276" customWidth="1"/>
    <col min="7432" max="7433" width="9.140625" style="276"/>
    <col min="7434" max="7434" width="30.85546875" style="276" customWidth="1"/>
    <col min="7435" max="7435" width="12.7109375" style="276" bestFit="1" customWidth="1"/>
    <col min="7436" max="7680" width="9.140625" style="276"/>
    <col min="7681" max="7681" width="5" style="276" customWidth="1"/>
    <col min="7682" max="7682" width="28.7109375" style="276" customWidth="1"/>
    <col min="7683" max="7683" width="13.140625" style="276" customWidth="1"/>
    <col min="7684" max="7684" width="9.140625" style="276"/>
    <col min="7685" max="7685" width="8.42578125" style="276" customWidth="1"/>
    <col min="7686" max="7686" width="28.28515625" style="276" customWidth="1"/>
    <col min="7687" max="7687" width="13.85546875" style="276" customWidth="1"/>
    <col min="7688" max="7689" width="9.140625" style="276"/>
    <col min="7690" max="7690" width="30.85546875" style="276" customWidth="1"/>
    <col min="7691" max="7691" width="12.7109375" style="276" bestFit="1" customWidth="1"/>
    <col min="7692" max="7936" width="9.140625" style="276"/>
    <col min="7937" max="7937" width="5" style="276" customWidth="1"/>
    <col min="7938" max="7938" width="28.7109375" style="276" customWidth="1"/>
    <col min="7939" max="7939" width="13.140625" style="276" customWidth="1"/>
    <col min="7940" max="7940" width="9.140625" style="276"/>
    <col min="7941" max="7941" width="8.42578125" style="276" customWidth="1"/>
    <col min="7942" max="7942" width="28.28515625" style="276" customWidth="1"/>
    <col min="7943" max="7943" width="13.85546875" style="276" customWidth="1"/>
    <col min="7944" max="7945" width="9.140625" style="276"/>
    <col min="7946" max="7946" width="30.85546875" style="276" customWidth="1"/>
    <col min="7947" max="7947" width="12.7109375" style="276" bestFit="1" customWidth="1"/>
    <col min="7948" max="8192" width="9.140625" style="276"/>
    <col min="8193" max="8193" width="5" style="276" customWidth="1"/>
    <col min="8194" max="8194" width="28.7109375" style="276" customWidth="1"/>
    <col min="8195" max="8195" width="13.140625" style="276" customWidth="1"/>
    <col min="8196" max="8196" width="9.140625" style="276"/>
    <col min="8197" max="8197" width="8.42578125" style="276" customWidth="1"/>
    <col min="8198" max="8198" width="28.28515625" style="276" customWidth="1"/>
    <col min="8199" max="8199" width="13.85546875" style="276" customWidth="1"/>
    <col min="8200" max="8201" width="9.140625" style="276"/>
    <col min="8202" max="8202" width="30.85546875" style="276" customWidth="1"/>
    <col min="8203" max="8203" width="12.7109375" style="276" bestFit="1" customWidth="1"/>
    <col min="8204" max="8448" width="9.140625" style="276"/>
    <col min="8449" max="8449" width="5" style="276" customWidth="1"/>
    <col min="8450" max="8450" width="28.7109375" style="276" customWidth="1"/>
    <col min="8451" max="8451" width="13.140625" style="276" customWidth="1"/>
    <col min="8452" max="8452" width="9.140625" style="276"/>
    <col min="8453" max="8453" width="8.42578125" style="276" customWidth="1"/>
    <col min="8454" max="8454" width="28.28515625" style="276" customWidth="1"/>
    <col min="8455" max="8455" width="13.85546875" style="276" customWidth="1"/>
    <col min="8456" max="8457" width="9.140625" style="276"/>
    <col min="8458" max="8458" width="30.85546875" style="276" customWidth="1"/>
    <col min="8459" max="8459" width="12.7109375" style="276" bestFit="1" customWidth="1"/>
    <col min="8460" max="8704" width="9.140625" style="276"/>
    <col min="8705" max="8705" width="5" style="276" customWidth="1"/>
    <col min="8706" max="8706" width="28.7109375" style="276" customWidth="1"/>
    <col min="8707" max="8707" width="13.140625" style="276" customWidth="1"/>
    <col min="8708" max="8708" width="9.140625" style="276"/>
    <col min="8709" max="8709" width="8.42578125" style="276" customWidth="1"/>
    <col min="8710" max="8710" width="28.28515625" style="276" customWidth="1"/>
    <col min="8711" max="8711" width="13.85546875" style="276" customWidth="1"/>
    <col min="8712" max="8713" width="9.140625" style="276"/>
    <col min="8714" max="8714" width="30.85546875" style="276" customWidth="1"/>
    <col min="8715" max="8715" width="12.7109375" style="276" bestFit="1" customWidth="1"/>
    <col min="8716" max="8960" width="9.140625" style="276"/>
    <col min="8961" max="8961" width="5" style="276" customWidth="1"/>
    <col min="8962" max="8962" width="28.7109375" style="276" customWidth="1"/>
    <col min="8963" max="8963" width="13.140625" style="276" customWidth="1"/>
    <col min="8964" max="8964" width="9.140625" style="276"/>
    <col min="8965" max="8965" width="8.42578125" style="276" customWidth="1"/>
    <col min="8966" max="8966" width="28.28515625" style="276" customWidth="1"/>
    <col min="8967" max="8967" width="13.85546875" style="276" customWidth="1"/>
    <col min="8968" max="8969" width="9.140625" style="276"/>
    <col min="8970" max="8970" width="30.85546875" style="276" customWidth="1"/>
    <col min="8971" max="8971" width="12.7109375" style="276" bestFit="1" customWidth="1"/>
    <col min="8972" max="9216" width="9.140625" style="276"/>
    <col min="9217" max="9217" width="5" style="276" customWidth="1"/>
    <col min="9218" max="9218" width="28.7109375" style="276" customWidth="1"/>
    <col min="9219" max="9219" width="13.140625" style="276" customWidth="1"/>
    <col min="9220" max="9220" width="9.140625" style="276"/>
    <col min="9221" max="9221" width="8.42578125" style="276" customWidth="1"/>
    <col min="9222" max="9222" width="28.28515625" style="276" customWidth="1"/>
    <col min="9223" max="9223" width="13.85546875" style="276" customWidth="1"/>
    <col min="9224" max="9225" width="9.140625" style="276"/>
    <col min="9226" max="9226" width="30.85546875" style="276" customWidth="1"/>
    <col min="9227" max="9227" width="12.7109375" style="276" bestFit="1" customWidth="1"/>
    <col min="9228" max="9472" width="9.140625" style="276"/>
    <col min="9473" max="9473" width="5" style="276" customWidth="1"/>
    <col min="9474" max="9474" width="28.7109375" style="276" customWidth="1"/>
    <col min="9475" max="9475" width="13.140625" style="276" customWidth="1"/>
    <col min="9476" max="9476" width="9.140625" style="276"/>
    <col min="9477" max="9477" width="8.42578125" style="276" customWidth="1"/>
    <col min="9478" max="9478" width="28.28515625" style="276" customWidth="1"/>
    <col min="9479" max="9479" width="13.85546875" style="276" customWidth="1"/>
    <col min="9480" max="9481" width="9.140625" style="276"/>
    <col min="9482" max="9482" width="30.85546875" style="276" customWidth="1"/>
    <col min="9483" max="9483" width="12.7109375" style="276" bestFit="1" customWidth="1"/>
    <col min="9484" max="9728" width="9.140625" style="276"/>
    <col min="9729" max="9729" width="5" style="276" customWidth="1"/>
    <col min="9730" max="9730" width="28.7109375" style="276" customWidth="1"/>
    <col min="9731" max="9731" width="13.140625" style="276" customWidth="1"/>
    <col min="9732" max="9732" width="9.140625" style="276"/>
    <col min="9733" max="9733" width="8.42578125" style="276" customWidth="1"/>
    <col min="9734" max="9734" width="28.28515625" style="276" customWidth="1"/>
    <col min="9735" max="9735" width="13.85546875" style="276" customWidth="1"/>
    <col min="9736" max="9737" width="9.140625" style="276"/>
    <col min="9738" max="9738" width="30.85546875" style="276" customWidth="1"/>
    <col min="9739" max="9739" width="12.7109375" style="276" bestFit="1" customWidth="1"/>
    <col min="9740" max="9984" width="9.140625" style="276"/>
    <col min="9985" max="9985" width="5" style="276" customWidth="1"/>
    <col min="9986" max="9986" width="28.7109375" style="276" customWidth="1"/>
    <col min="9987" max="9987" width="13.140625" style="276" customWidth="1"/>
    <col min="9988" max="9988" width="9.140625" style="276"/>
    <col min="9989" max="9989" width="8.42578125" style="276" customWidth="1"/>
    <col min="9990" max="9990" width="28.28515625" style="276" customWidth="1"/>
    <col min="9991" max="9991" width="13.85546875" style="276" customWidth="1"/>
    <col min="9992" max="9993" width="9.140625" style="276"/>
    <col min="9994" max="9994" width="30.85546875" style="276" customWidth="1"/>
    <col min="9995" max="9995" width="12.7109375" style="276" bestFit="1" customWidth="1"/>
    <col min="9996" max="10240" width="9.140625" style="276"/>
    <col min="10241" max="10241" width="5" style="276" customWidth="1"/>
    <col min="10242" max="10242" width="28.7109375" style="276" customWidth="1"/>
    <col min="10243" max="10243" width="13.140625" style="276" customWidth="1"/>
    <col min="10244" max="10244" width="9.140625" style="276"/>
    <col min="10245" max="10245" width="8.42578125" style="276" customWidth="1"/>
    <col min="10246" max="10246" width="28.28515625" style="276" customWidth="1"/>
    <col min="10247" max="10247" width="13.85546875" style="276" customWidth="1"/>
    <col min="10248" max="10249" width="9.140625" style="276"/>
    <col min="10250" max="10250" width="30.85546875" style="276" customWidth="1"/>
    <col min="10251" max="10251" width="12.7109375" style="276" bestFit="1" customWidth="1"/>
    <col min="10252" max="10496" width="9.140625" style="276"/>
    <col min="10497" max="10497" width="5" style="276" customWidth="1"/>
    <col min="10498" max="10498" width="28.7109375" style="276" customWidth="1"/>
    <col min="10499" max="10499" width="13.140625" style="276" customWidth="1"/>
    <col min="10500" max="10500" width="9.140625" style="276"/>
    <col min="10501" max="10501" width="8.42578125" style="276" customWidth="1"/>
    <col min="10502" max="10502" width="28.28515625" style="276" customWidth="1"/>
    <col min="10503" max="10503" width="13.85546875" style="276" customWidth="1"/>
    <col min="10504" max="10505" width="9.140625" style="276"/>
    <col min="10506" max="10506" width="30.85546875" style="276" customWidth="1"/>
    <col min="10507" max="10507" width="12.7109375" style="276" bestFit="1" customWidth="1"/>
    <col min="10508" max="10752" width="9.140625" style="276"/>
    <col min="10753" max="10753" width="5" style="276" customWidth="1"/>
    <col min="10754" max="10754" width="28.7109375" style="276" customWidth="1"/>
    <col min="10755" max="10755" width="13.140625" style="276" customWidth="1"/>
    <col min="10756" max="10756" width="9.140625" style="276"/>
    <col min="10757" max="10757" width="8.42578125" style="276" customWidth="1"/>
    <col min="10758" max="10758" width="28.28515625" style="276" customWidth="1"/>
    <col min="10759" max="10759" width="13.85546875" style="276" customWidth="1"/>
    <col min="10760" max="10761" width="9.140625" style="276"/>
    <col min="10762" max="10762" width="30.85546875" style="276" customWidth="1"/>
    <col min="10763" max="10763" width="12.7109375" style="276" bestFit="1" customWidth="1"/>
    <col min="10764" max="11008" width="9.140625" style="276"/>
    <col min="11009" max="11009" width="5" style="276" customWidth="1"/>
    <col min="11010" max="11010" width="28.7109375" style="276" customWidth="1"/>
    <col min="11011" max="11011" width="13.140625" style="276" customWidth="1"/>
    <col min="11012" max="11012" width="9.140625" style="276"/>
    <col min="11013" max="11013" width="8.42578125" style="276" customWidth="1"/>
    <col min="11014" max="11014" width="28.28515625" style="276" customWidth="1"/>
    <col min="11015" max="11015" width="13.85546875" style="276" customWidth="1"/>
    <col min="11016" max="11017" width="9.140625" style="276"/>
    <col min="11018" max="11018" width="30.85546875" style="276" customWidth="1"/>
    <col min="11019" max="11019" width="12.7109375" style="276" bestFit="1" customWidth="1"/>
    <col min="11020" max="11264" width="9.140625" style="276"/>
    <col min="11265" max="11265" width="5" style="276" customWidth="1"/>
    <col min="11266" max="11266" width="28.7109375" style="276" customWidth="1"/>
    <col min="11267" max="11267" width="13.140625" style="276" customWidth="1"/>
    <col min="11268" max="11268" width="9.140625" style="276"/>
    <col min="11269" max="11269" width="8.42578125" style="276" customWidth="1"/>
    <col min="11270" max="11270" width="28.28515625" style="276" customWidth="1"/>
    <col min="11271" max="11271" width="13.85546875" style="276" customWidth="1"/>
    <col min="11272" max="11273" width="9.140625" style="276"/>
    <col min="11274" max="11274" width="30.85546875" style="276" customWidth="1"/>
    <col min="11275" max="11275" width="12.7109375" style="276" bestFit="1" customWidth="1"/>
    <col min="11276" max="11520" width="9.140625" style="276"/>
    <col min="11521" max="11521" width="5" style="276" customWidth="1"/>
    <col min="11522" max="11522" width="28.7109375" style="276" customWidth="1"/>
    <col min="11523" max="11523" width="13.140625" style="276" customWidth="1"/>
    <col min="11524" max="11524" width="9.140625" style="276"/>
    <col min="11525" max="11525" width="8.42578125" style="276" customWidth="1"/>
    <col min="11526" max="11526" width="28.28515625" style="276" customWidth="1"/>
    <col min="11527" max="11527" width="13.85546875" style="276" customWidth="1"/>
    <col min="11528" max="11529" width="9.140625" style="276"/>
    <col min="11530" max="11530" width="30.85546875" style="276" customWidth="1"/>
    <col min="11531" max="11531" width="12.7109375" style="276" bestFit="1" customWidth="1"/>
    <col min="11532" max="11776" width="9.140625" style="276"/>
    <col min="11777" max="11777" width="5" style="276" customWidth="1"/>
    <col min="11778" max="11778" width="28.7109375" style="276" customWidth="1"/>
    <col min="11779" max="11779" width="13.140625" style="276" customWidth="1"/>
    <col min="11780" max="11780" width="9.140625" style="276"/>
    <col min="11781" max="11781" width="8.42578125" style="276" customWidth="1"/>
    <col min="11782" max="11782" width="28.28515625" style="276" customWidth="1"/>
    <col min="11783" max="11783" width="13.85546875" style="276" customWidth="1"/>
    <col min="11784" max="11785" width="9.140625" style="276"/>
    <col min="11786" max="11786" width="30.85546875" style="276" customWidth="1"/>
    <col min="11787" max="11787" width="12.7109375" style="276" bestFit="1" customWidth="1"/>
    <col min="11788" max="12032" width="9.140625" style="276"/>
    <col min="12033" max="12033" width="5" style="276" customWidth="1"/>
    <col min="12034" max="12034" width="28.7109375" style="276" customWidth="1"/>
    <col min="12035" max="12035" width="13.140625" style="276" customWidth="1"/>
    <col min="12036" max="12036" width="9.140625" style="276"/>
    <col min="12037" max="12037" width="8.42578125" style="276" customWidth="1"/>
    <col min="12038" max="12038" width="28.28515625" style="276" customWidth="1"/>
    <col min="12039" max="12039" width="13.85546875" style="276" customWidth="1"/>
    <col min="12040" max="12041" width="9.140625" style="276"/>
    <col min="12042" max="12042" width="30.85546875" style="276" customWidth="1"/>
    <col min="12043" max="12043" width="12.7109375" style="276" bestFit="1" customWidth="1"/>
    <col min="12044" max="12288" width="9.140625" style="276"/>
    <col min="12289" max="12289" width="5" style="276" customWidth="1"/>
    <col min="12290" max="12290" width="28.7109375" style="276" customWidth="1"/>
    <col min="12291" max="12291" width="13.140625" style="276" customWidth="1"/>
    <col min="12292" max="12292" width="9.140625" style="276"/>
    <col min="12293" max="12293" width="8.42578125" style="276" customWidth="1"/>
    <col min="12294" max="12294" width="28.28515625" style="276" customWidth="1"/>
    <col min="12295" max="12295" width="13.85546875" style="276" customWidth="1"/>
    <col min="12296" max="12297" width="9.140625" style="276"/>
    <col min="12298" max="12298" width="30.85546875" style="276" customWidth="1"/>
    <col min="12299" max="12299" width="12.7109375" style="276" bestFit="1" customWidth="1"/>
    <col min="12300" max="12544" width="9.140625" style="276"/>
    <col min="12545" max="12545" width="5" style="276" customWidth="1"/>
    <col min="12546" max="12546" width="28.7109375" style="276" customWidth="1"/>
    <col min="12547" max="12547" width="13.140625" style="276" customWidth="1"/>
    <col min="12548" max="12548" width="9.140625" style="276"/>
    <col min="12549" max="12549" width="8.42578125" style="276" customWidth="1"/>
    <col min="12550" max="12550" width="28.28515625" style="276" customWidth="1"/>
    <col min="12551" max="12551" width="13.85546875" style="276" customWidth="1"/>
    <col min="12552" max="12553" width="9.140625" style="276"/>
    <col min="12554" max="12554" width="30.85546875" style="276" customWidth="1"/>
    <col min="12555" max="12555" width="12.7109375" style="276" bestFit="1" customWidth="1"/>
    <col min="12556" max="12800" width="9.140625" style="276"/>
    <col min="12801" max="12801" width="5" style="276" customWidth="1"/>
    <col min="12802" max="12802" width="28.7109375" style="276" customWidth="1"/>
    <col min="12803" max="12803" width="13.140625" style="276" customWidth="1"/>
    <col min="12804" max="12804" width="9.140625" style="276"/>
    <col min="12805" max="12805" width="8.42578125" style="276" customWidth="1"/>
    <col min="12806" max="12806" width="28.28515625" style="276" customWidth="1"/>
    <col min="12807" max="12807" width="13.85546875" style="276" customWidth="1"/>
    <col min="12808" max="12809" width="9.140625" style="276"/>
    <col min="12810" max="12810" width="30.85546875" style="276" customWidth="1"/>
    <col min="12811" max="12811" width="12.7109375" style="276" bestFit="1" customWidth="1"/>
    <col min="12812" max="13056" width="9.140625" style="276"/>
    <col min="13057" max="13057" width="5" style="276" customWidth="1"/>
    <col min="13058" max="13058" width="28.7109375" style="276" customWidth="1"/>
    <col min="13059" max="13059" width="13.140625" style="276" customWidth="1"/>
    <col min="13060" max="13060" width="9.140625" style="276"/>
    <col min="13061" max="13061" width="8.42578125" style="276" customWidth="1"/>
    <col min="13062" max="13062" width="28.28515625" style="276" customWidth="1"/>
    <col min="13063" max="13063" width="13.85546875" style="276" customWidth="1"/>
    <col min="13064" max="13065" width="9.140625" style="276"/>
    <col min="13066" max="13066" width="30.85546875" style="276" customWidth="1"/>
    <col min="13067" max="13067" width="12.7109375" style="276" bestFit="1" customWidth="1"/>
    <col min="13068" max="13312" width="9.140625" style="276"/>
    <col min="13313" max="13313" width="5" style="276" customWidth="1"/>
    <col min="13314" max="13314" width="28.7109375" style="276" customWidth="1"/>
    <col min="13315" max="13315" width="13.140625" style="276" customWidth="1"/>
    <col min="13316" max="13316" width="9.140625" style="276"/>
    <col min="13317" max="13317" width="8.42578125" style="276" customWidth="1"/>
    <col min="13318" max="13318" width="28.28515625" style="276" customWidth="1"/>
    <col min="13319" max="13319" width="13.85546875" style="276" customWidth="1"/>
    <col min="13320" max="13321" width="9.140625" style="276"/>
    <col min="13322" max="13322" width="30.85546875" style="276" customWidth="1"/>
    <col min="13323" max="13323" width="12.7109375" style="276" bestFit="1" customWidth="1"/>
    <col min="13324" max="13568" width="9.140625" style="276"/>
    <col min="13569" max="13569" width="5" style="276" customWidth="1"/>
    <col min="13570" max="13570" width="28.7109375" style="276" customWidth="1"/>
    <col min="13571" max="13571" width="13.140625" style="276" customWidth="1"/>
    <col min="13572" max="13572" width="9.140625" style="276"/>
    <col min="13573" max="13573" width="8.42578125" style="276" customWidth="1"/>
    <col min="13574" max="13574" width="28.28515625" style="276" customWidth="1"/>
    <col min="13575" max="13575" width="13.85546875" style="276" customWidth="1"/>
    <col min="13576" max="13577" width="9.140625" style="276"/>
    <col min="13578" max="13578" width="30.85546875" style="276" customWidth="1"/>
    <col min="13579" max="13579" width="12.7109375" style="276" bestFit="1" customWidth="1"/>
    <col min="13580" max="13824" width="9.140625" style="276"/>
    <col min="13825" max="13825" width="5" style="276" customWidth="1"/>
    <col min="13826" max="13826" width="28.7109375" style="276" customWidth="1"/>
    <col min="13827" max="13827" width="13.140625" style="276" customWidth="1"/>
    <col min="13828" max="13828" width="9.140625" style="276"/>
    <col min="13829" max="13829" width="8.42578125" style="276" customWidth="1"/>
    <col min="13830" max="13830" width="28.28515625" style="276" customWidth="1"/>
    <col min="13831" max="13831" width="13.85546875" style="276" customWidth="1"/>
    <col min="13832" max="13833" width="9.140625" style="276"/>
    <col min="13834" max="13834" width="30.85546875" style="276" customWidth="1"/>
    <col min="13835" max="13835" width="12.7109375" style="276" bestFit="1" customWidth="1"/>
    <col min="13836" max="14080" width="9.140625" style="276"/>
    <col min="14081" max="14081" width="5" style="276" customWidth="1"/>
    <col min="14082" max="14082" width="28.7109375" style="276" customWidth="1"/>
    <col min="14083" max="14083" width="13.140625" style="276" customWidth="1"/>
    <col min="14084" max="14084" width="9.140625" style="276"/>
    <col min="14085" max="14085" width="8.42578125" style="276" customWidth="1"/>
    <col min="14086" max="14086" width="28.28515625" style="276" customWidth="1"/>
    <col min="14087" max="14087" width="13.85546875" style="276" customWidth="1"/>
    <col min="14088" max="14089" width="9.140625" style="276"/>
    <col min="14090" max="14090" width="30.85546875" style="276" customWidth="1"/>
    <col min="14091" max="14091" width="12.7109375" style="276" bestFit="1" customWidth="1"/>
    <col min="14092" max="14336" width="9.140625" style="276"/>
    <col min="14337" max="14337" width="5" style="276" customWidth="1"/>
    <col min="14338" max="14338" width="28.7109375" style="276" customWidth="1"/>
    <col min="14339" max="14339" width="13.140625" style="276" customWidth="1"/>
    <col min="14340" max="14340" width="9.140625" style="276"/>
    <col min="14341" max="14341" width="8.42578125" style="276" customWidth="1"/>
    <col min="14342" max="14342" width="28.28515625" style="276" customWidth="1"/>
    <col min="14343" max="14343" width="13.85546875" style="276" customWidth="1"/>
    <col min="14344" max="14345" width="9.140625" style="276"/>
    <col min="14346" max="14346" width="30.85546875" style="276" customWidth="1"/>
    <col min="14347" max="14347" width="12.7109375" style="276" bestFit="1" customWidth="1"/>
    <col min="14348" max="14592" width="9.140625" style="276"/>
    <col min="14593" max="14593" width="5" style="276" customWidth="1"/>
    <col min="14594" max="14594" width="28.7109375" style="276" customWidth="1"/>
    <col min="14595" max="14595" width="13.140625" style="276" customWidth="1"/>
    <col min="14596" max="14596" width="9.140625" style="276"/>
    <col min="14597" max="14597" width="8.42578125" style="276" customWidth="1"/>
    <col min="14598" max="14598" width="28.28515625" style="276" customWidth="1"/>
    <col min="14599" max="14599" width="13.85546875" style="276" customWidth="1"/>
    <col min="14600" max="14601" width="9.140625" style="276"/>
    <col min="14602" max="14602" width="30.85546875" style="276" customWidth="1"/>
    <col min="14603" max="14603" width="12.7109375" style="276" bestFit="1" customWidth="1"/>
    <col min="14604" max="14848" width="9.140625" style="276"/>
    <col min="14849" max="14849" width="5" style="276" customWidth="1"/>
    <col min="14850" max="14850" width="28.7109375" style="276" customWidth="1"/>
    <col min="14851" max="14851" width="13.140625" style="276" customWidth="1"/>
    <col min="14852" max="14852" width="9.140625" style="276"/>
    <col min="14853" max="14853" width="8.42578125" style="276" customWidth="1"/>
    <col min="14854" max="14854" width="28.28515625" style="276" customWidth="1"/>
    <col min="14855" max="14855" width="13.85546875" style="276" customWidth="1"/>
    <col min="14856" max="14857" width="9.140625" style="276"/>
    <col min="14858" max="14858" width="30.85546875" style="276" customWidth="1"/>
    <col min="14859" max="14859" width="12.7109375" style="276" bestFit="1" customWidth="1"/>
    <col min="14860" max="15104" width="9.140625" style="276"/>
    <col min="15105" max="15105" width="5" style="276" customWidth="1"/>
    <col min="15106" max="15106" width="28.7109375" style="276" customWidth="1"/>
    <col min="15107" max="15107" width="13.140625" style="276" customWidth="1"/>
    <col min="15108" max="15108" width="9.140625" style="276"/>
    <col min="15109" max="15109" width="8.42578125" style="276" customWidth="1"/>
    <col min="15110" max="15110" width="28.28515625" style="276" customWidth="1"/>
    <col min="15111" max="15111" width="13.85546875" style="276" customWidth="1"/>
    <col min="15112" max="15113" width="9.140625" style="276"/>
    <col min="15114" max="15114" width="30.85546875" style="276" customWidth="1"/>
    <col min="15115" max="15115" width="12.7109375" style="276" bestFit="1" customWidth="1"/>
    <col min="15116" max="15360" width="9.140625" style="276"/>
    <col min="15361" max="15361" width="5" style="276" customWidth="1"/>
    <col min="15362" max="15362" width="28.7109375" style="276" customWidth="1"/>
    <col min="15363" max="15363" width="13.140625" style="276" customWidth="1"/>
    <col min="15364" max="15364" width="9.140625" style="276"/>
    <col min="15365" max="15365" width="8.42578125" style="276" customWidth="1"/>
    <col min="15366" max="15366" width="28.28515625" style="276" customWidth="1"/>
    <col min="15367" max="15367" width="13.85546875" style="276" customWidth="1"/>
    <col min="15368" max="15369" width="9.140625" style="276"/>
    <col min="15370" max="15370" width="30.85546875" style="276" customWidth="1"/>
    <col min="15371" max="15371" width="12.7109375" style="276" bestFit="1" customWidth="1"/>
    <col min="15372" max="15616" width="9.140625" style="276"/>
    <col min="15617" max="15617" width="5" style="276" customWidth="1"/>
    <col min="15618" max="15618" width="28.7109375" style="276" customWidth="1"/>
    <col min="15619" max="15619" width="13.140625" style="276" customWidth="1"/>
    <col min="15620" max="15620" width="9.140625" style="276"/>
    <col min="15621" max="15621" width="8.42578125" style="276" customWidth="1"/>
    <col min="15622" max="15622" width="28.28515625" style="276" customWidth="1"/>
    <col min="15623" max="15623" width="13.85546875" style="276" customWidth="1"/>
    <col min="15624" max="15625" width="9.140625" style="276"/>
    <col min="15626" max="15626" width="30.85546875" style="276" customWidth="1"/>
    <col min="15627" max="15627" width="12.7109375" style="276" bestFit="1" customWidth="1"/>
    <col min="15628" max="15872" width="9.140625" style="276"/>
    <col min="15873" max="15873" width="5" style="276" customWidth="1"/>
    <col min="15874" max="15874" width="28.7109375" style="276" customWidth="1"/>
    <col min="15875" max="15875" width="13.140625" style="276" customWidth="1"/>
    <col min="15876" max="15876" width="9.140625" style="276"/>
    <col min="15877" max="15877" width="8.42578125" style="276" customWidth="1"/>
    <col min="15878" max="15878" width="28.28515625" style="276" customWidth="1"/>
    <col min="15879" max="15879" width="13.85546875" style="276" customWidth="1"/>
    <col min="15880" max="15881" width="9.140625" style="276"/>
    <col min="15882" max="15882" width="30.85546875" style="276" customWidth="1"/>
    <col min="15883" max="15883" width="12.7109375" style="276" bestFit="1" customWidth="1"/>
    <col min="15884" max="16128" width="9.140625" style="276"/>
    <col min="16129" max="16129" width="5" style="276" customWidth="1"/>
    <col min="16130" max="16130" width="28.7109375" style="276" customWidth="1"/>
    <col min="16131" max="16131" width="13.140625" style="276" customWidth="1"/>
    <col min="16132" max="16132" width="9.140625" style="276"/>
    <col min="16133" max="16133" width="8.42578125" style="276" customWidth="1"/>
    <col min="16134" max="16134" width="28.28515625" style="276" customWidth="1"/>
    <col min="16135" max="16135" width="13.85546875" style="276" customWidth="1"/>
    <col min="16136" max="16137" width="9.140625" style="276"/>
    <col min="16138" max="16138" width="30.85546875" style="276" customWidth="1"/>
    <col min="16139" max="16139" width="12.7109375" style="276" bestFit="1" customWidth="1"/>
    <col min="16140" max="16384" width="9.140625" style="276"/>
  </cols>
  <sheetData>
    <row r="1" spans="1:18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23.25" x14ac:dyDescent="0.35">
      <c r="A6" s="8"/>
      <c r="B6" s="82"/>
      <c r="C6" s="82"/>
      <c r="D6" s="428" t="s">
        <v>194</v>
      </c>
      <c r="E6" s="428"/>
      <c r="F6" s="428"/>
      <c r="G6" s="428"/>
      <c r="H6" s="428"/>
      <c r="I6" s="428"/>
      <c r="J6" s="82"/>
      <c r="K6" s="82"/>
      <c r="L6" s="8"/>
      <c r="M6" s="8"/>
      <c r="N6" s="8"/>
      <c r="O6" s="8"/>
      <c r="P6" s="8"/>
      <c r="Q6" s="8"/>
      <c r="R6" s="8"/>
    </row>
    <row r="7" spans="1:18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6.5" thickBot="1" x14ac:dyDescent="0.3">
      <c r="A8" s="8"/>
      <c r="B8" s="429"/>
      <c r="C8" s="430"/>
      <c r="D8" s="430"/>
      <c r="E8" s="430"/>
      <c r="F8" s="430"/>
      <c r="G8" s="8"/>
      <c r="H8" s="429"/>
      <c r="I8" s="430"/>
      <c r="J8" s="430"/>
      <c r="K8" s="8"/>
      <c r="L8" s="8"/>
      <c r="M8" s="8"/>
      <c r="N8" s="8"/>
      <c r="O8" s="8"/>
      <c r="P8" s="8"/>
      <c r="Q8" s="8"/>
      <c r="R8" s="8"/>
    </row>
    <row r="9" spans="1:18" s="277" customFormat="1" ht="38.25" x14ac:dyDescent="0.2">
      <c r="A9" s="431"/>
      <c r="B9" s="433" t="s">
        <v>38</v>
      </c>
      <c r="C9" s="434"/>
      <c r="D9" s="9" t="s">
        <v>39</v>
      </c>
      <c r="E9" s="231" t="s">
        <v>40</v>
      </c>
      <c r="F9" s="10" t="s">
        <v>41</v>
      </c>
      <c r="G9" s="11"/>
      <c r="H9" s="433" t="s">
        <v>42</v>
      </c>
      <c r="I9" s="434"/>
      <c r="J9" s="12" t="s">
        <v>43</v>
      </c>
      <c r="K9" s="8"/>
      <c r="L9" s="11"/>
      <c r="M9" s="11"/>
      <c r="N9" s="11"/>
      <c r="O9" s="11"/>
      <c r="P9" s="11"/>
      <c r="Q9" s="11"/>
      <c r="R9" s="11"/>
    </row>
    <row r="10" spans="1:18" x14ac:dyDescent="0.2">
      <c r="A10" s="432"/>
      <c r="B10" s="435" t="s">
        <v>58</v>
      </c>
      <c r="C10" s="436"/>
      <c r="D10" s="18">
        <v>0</v>
      </c>
      <c r="E10" s="19">
        <v>0</v>
      </c>
      <c r="F10" s="16">
        <f>(D10*E10)*12</f>
        <v>0</v>
      </c>
      <c r="G10" s="8"/>
      <c r="H10" s="437" t="s">
        <v>44</v>
      </c>
      <c r="I10" s="438"/>
      <c r="J10" s="13" t="s">
        <v>45</v>
      </c>
      <c r="K10" s="8"/>
      <c r="L10" s="8"/>
      <c r="M10" s="8"/>
      <c r="N10" s="8"/>
      <c r="O10" s="8"/>
      <c r="P10" s="8"/>
      <c r="Q10" s="8"/>
      <c r="R10" s="8"/>
    </row>
    <row r="11" spans="1:18" x14ac:dyDescent="0.2">
      <c r="A11" s="432"/>
      <c r="B11" s="435" t="s">
        <v>55</v>
      </c>
      <c r="C11" s="436"/>
      <c r="D11" s="18">
        <v>0</v>
      </c>
      <c r="E11" s="19">
        <v>0</v>
      </c>
      <c r="F11" s="16">
        <f>(D11*E11)*12</f>
        <v>0</v>
      </c>
      <c r="G11" s="8"/>
      <c r="H11" s="437" t="s">
        <v>46</v>
      </c>
      <c r="I11" s="438"/>
      <c r="J11" s="13" t="s">
        <v>47</v>
      </c>
      <c r="K11" s="8"/>
      <c r="L11" s="8"/>
      <c r="M11" s="8"/>
      <c r="N11" s="8"/>
      <c r="O11" s="8"/>
      <c r="P11" s="8"/>
      <c r="Q11" s="8"/>
      <c r="R11" s="8"/>
    </row>
    <row r="12" spans="1:18" x14ac:dyDescent="0.2">
      <c r="A12" s="432"/>
      <c r="B12" s="435" t="s">
        <v>56</v>
      </c>
      <c r="C12" s="436"/>
      <c r="D12" s="18">
        <v>0</v>
      </c>
      <c r="E12" s="19">
        <v>0</v>
      </c>
      <c r="F12" s="16">
        <f>(D12*E12)*12</f>
        <v>0</v>
      </c>
      <c r="G12" s="8"/>
      <c r="H12" s="437" t="s">
        <v>48</v>
      </c>
      <c r="I12" s="438"/>
      <c r="J12" s="13" t="s">
        <v>49</v>
      </c>
      <c r="K12" s="8"/>
      <c r="L12" s="8"/>
      <c r="M12" s="8"/>
      <c r="N12" s="8"/>
      <c r="O12" s="8"/>
      <c r="P12" s="8"/>
      <c r="Q12" s="8"/>
      <c r="R12" s="8"/>
    </row>
    <row r="13" spans="1:18" x14ac:dyDescent="0.2">
      <c r="A13" s="432"/>
      <c r="B13" s="435" t="s">
        <v>57</v>
      </c>
      <c r="C13" s="436"/>
      <c r="D13" s="18">
        <v>0</v>
      </c>
      <c r="E13" s="19">
        <v>0</v>
      </c>
      <c r="F13" s="16">
        <f>(D13*E13)*12</f>
        <v>0</v>
      </c>
      <c r="G13" s="8"/>
      <c r="H13" s="437" t="s">
        <v>50</v>
      </c>
      <c r="I13" s="438"/>
      <c r="J13" s="13" t="s">
        <v>51</v>
      </c>
      <c r="K13" s="8"/>
      <c r="L13" s="8"/>
      <c r="M13" s="8"/>
      <c r="N13" s="8"/>
      <c r="O13" s="8"/>
      <c r="P13" s="8"/>
      <c r="Q13" s="8"/>
      <c r="R13" s="8"/>
    </row>
    <row r="14" spans="1:18" ht="27.75" customHeight="1" thickBot="1" x14ac:dyDescent="0.25">
      <c r="A14" s="432"/>
      <c r="B14" s="435" t="s">
        <v>52</v>
      </c>
      <c r="C14" s="436"/>
      <c r="D14" s="14">
        <f>SUM(D10:D13)</f>
        <v>0</v>
      </c>
      <c r="E14" s="20"/>
      <c r="F14" s="21">
        <f>SUM(F10:F13)</f>
        <v>0</v>
      </c>
      <c r="G14" s="8"/>
      <c r="H14" s="442" t="s">
        <v>53</v>
      </c>
      <c r="I14" s="443"/>
      <c r="J14" s="17">
        <f>F14*30.2%</f>
        <v>0</v>
      </c>
      <c r="K14" s="8"/>
      <c r="L14" s="8"/>
      <c r="M14" s="8"/>
      <c r="N14" s="8"/>
      <c r="O14" s="8"/>
      <c r="P14" s="8"/>
      <c r="Q14" s="8"/>
      <c r="R14" s="8"/>
    </row>
    <row r="15" spans="1:18" ht="13.5" thickBot="1" x14ac:dyDescent="0.25">
      <c r="A15" s="432"/>
      <c r="B15" s="440" t="s">
        <v>54</v>
      </c>
      <c r="C15" s="441"/>
      <c r="D15" s="15"/>
      <c r="E15" s="22"/>
      <c r="F15" s="17">
        <f>F14+J14</f>
        <v>0</v>
      </c>
      <c r="G15" s="8"/>
      <c r="H15" s="230"/>
      <c r="I15" s="230"/>
      <c r="J15" s="230"/>
      <c r="K15" s="230"/>
      <c r="L15" s="8"/>
      <c r="M15" s="8"/>
      <c r="N15" s="8"/>
      <c r="O15" s="8"/>
      <c r="P15" s="8"/>
      <c r="Q15" s="8"/>
      <c r="R15" s="8"/>
    </row>
    <row r="16" spans="1:18" s="277" customFormat="1" ht="25.5" customHeight="1" x14ac:dyDescent="0.2">
      <c r="A16" s="11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11"/>
      <c r="R16" s="11"/>
    </row>
    <row r="17" spans="1:18" x14ac:dyDescent="0.2">
      <c r="A17" s="8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8"/>
      <c r="R17" s="8"/>
    </row>
    <row r="18" spans="1:18" x14ac:dyDescent="0.2">
      <c r="A18" s="8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8"/>
      <c r="R18" s="8"/>
    </row>
    <row r="19" spans="1:18" x14ac:dyDescent="0.2">
      <c r="A19" s="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8"/>
      <c r="R19" s="8"/>
    </row>
    <row r="20" spans="1:18" x14ac:dyDescent="0.2">
      <c r="A20" s="8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8"/>
      <c r="R20" s="8"/>
    </row>
    <row r="21" spans="1:18" x14ac:dyDescent="0.2">
      <c r="A21" s="8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8"/>
      <c r="R21" s="8"/>
    </row>
    <row r="22" spans="1:18" x14ac:dyDescent="0.2">
      <c r="A22" s="8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8"/>
      <c r="R22" s="8"/>
    </row>
    <row r="23" spans="1:18" x14ac:dyDescent="0.2">
      <c r="A23" s="8"/>
      <c r="B23" s="439"/>
      <c r="C23" s="439"/>
      <c r="D23" s="230"/>
      <c r="E23" s="8"/>
      <c r="F23" s="230"/>
      <c r="G23" s="230"/>
      <c r="H23" s="230"/>
      <c r="I23" s="230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">
      <c r="A24" s="8"/>
      <c r="B24" s="439"/>
      <c r="C24" s="439"/>
      <c r="D24" s="230"/>
      <c r="E24" s="8"/>
      <c r="F24" s="230"/>
      <c r="G24" s="230"/>
      <c r="H24" s="230"/>
      <c r="I24" s="230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</sheetData>
  <sheetProtection algorithmName="SHA-512" hashValue="uU1k42c3hLfqQrGp2UuORZJ8zzOT2PAF1WgFcn+YqM7Y4Mz3rsI3AVJFzrlZqOiDpMKPspr8U4EOSJKvlPMsag==" saltValue="HUM7/qt9BIFBng9ao6oV8A==" spinCount="100000" sheet="1" objects="1" scenarios="1"/>
  <mergeCells count="19">
    <mergeCell ref="B23:C23"/>
    <mergeCell ref="B24:C24"/>
    <mergeCell ref="B15:C15"/>
    <mergeCell ref="B12:C12"/>
    <mergeCell ref="H12:I12"/>
    <mergeCell ref="B13:C13"/>
    <mergeCell ref="H13:I13"/>
    <mergeCell ref="B14:C14"/>
    <mergeCell ref="H14:I14"/>
    <mergeCell ref="D6:I6"/>
    <mergeCell ref="B8:F8"/>
    <mergeCell ref="H8:J8"/>
    <mergeCell ref="A9:A15"/>
    <mergeCell ref="B9:C9"/>
    <mergeCell ref="H9:I9"/>
    <mergeCell ref="B10:C10"/>
    <mergeCell ref="H10:I10"/>
    <mergeCell ref="B11:C11"/>
    <mergeCell ref="H11:I11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179"/>
  <sheetViews>
    <sheetView topLeftCell="A19" workbookViewId="0">
      <selection activeCell="E33" sqref="E33"/>
    </sheetView>
  </sheetViews>
  <sheetFormatPr defaultRowHeight="12.75" x14ac:dyDescent="0.2"/>
  <cols>
    <col min="1" max="1" width="9.140625" style="296" customWidth="1"/>
    <col min="2" max="2" width="43.85546875" style="296" customWidth="1"/>
    <col min="3" max="3" width="0.140625" style="296" customWidth="1"/>
    <col min="4" max="4" width="18.42578125" style="296" customWidth="1"/>
    <col min="5" max="5" width="16.7109375" style="296" customWidth="1"/>
    <col min="6" max="6" width="18" style="296" customWidth="1"/>
    <col min="7" max="7" width="18.140625" style="296" customWidth="1"/>
    <col min="8" max="8" width="18.28515625" style="296" customWidth="1"/>
    <col min="9" max="16384" width="9.140625" style="296"/>
  </cols>
  <sheetData>
    <row r="1" spans="1:12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">
      <c r="A5" s="26"/>
      <c r="B5" s="446" t="s">
        <v>192</v>
      </c>
      <c r="C5" s="446"/>
      <c r="D5" s="446"/>
      <c r="E5" s="446"/>
      <c r="F5" s="446"/>
      <c r="G5" s="446"/>
      <c r="H5" s="26"/>
      <c r="I5" s="26"/>
      <c r="J5" s="26"/>
      <c r="K5" s="26"/>
      <c r="L5" s="26"/>
    </row>
    <row r="6" spans="1:12" x14ac:dyDescent="0.2">
      <c r="A6" s="26"/>
      <c r="B6" s="446"/>
      <c r="C6" s="446"/>
      <c r="D6" s="446"/>
      <c r="E6" s="446"/>
      <c r="F6" s="446"/>
      <c r="G6" s="446"/>
      <c r="H6" s="26"/>
      <c r="I6" s="26"/>
      <c r="J6" s="26"/>
      <c r="K6" s="26"/>
      <c r="L6" s="26"/>
    </row>
    <row r="7" spans="1:12" ht="15.75" x14ac:dyDescent="0.2">
      <c r="A7" s="26"/>
      <c r="B7" s="27"/>
      <c r="C7" s="27"/>
      <c r="D7" s="27"/>
      <c r="E7" s="27"/>
      <c r="F7" s="27"/>
      <c r="G7" s="27"/>
      <c r="H7" s="26"/>
      <c r="I7" s="26"/>
      <c r="J7" s="26"/>
      <c r="K7" s="26"/>
      <c r="L7" s="26"/>
    </row>
    <row r="8" spans="1:12" ht="16.5" thickBot="1" x14ac:dyDescent="0.25">
      <c r="A8" s="26"/>
      <c r="B8" s="27"/>
      <c r="C8" s="27"/>
      <c r="D8" s="27"/>
      <c r="E8" s="27"/>
      <c r="F8" s="27"/>
      <c r="G8" s="27"/>
      <c r="H8" s="26"/>
      <c r="I8" s="26"/>
      <c r="J8" s="26"/>
      <c r="K8" s="26"/>
      <c r="L8" s="26"/>
    </row>
    <row r="9" spans="1:12" ht="13.5" thickBot="1" x14ac:dyDescent="0.25">
      <c r="A9" s="29"/>
      <c r="B9" s="447" t="s">
        <v>61</v>
      </c>
      <c r="C9" s="449"/>
      <c r="D9" s="450" t="str">
        <f>Конструктор!B3</f>
        <v>Азия  А+ (премиальная ягода)</v>
      </c>
      <c r="E9" s="451"/>
      <c r="F9" s="451"/>
      <c r="G9" s="451"/>
      <c r="H9" s="452"/>
      <c r="I9" s="26"/>
      <c r="J9" s="26"/>
      <c r="K9" s="26"/>
      <c r="L9" s="26"/>
    </row>
    <row r="10" spans="1:12" ht="13.5" thickBot="1" x14ac:dyDescent="0.25">
      <c r="A10" s="29"/>
      <c r="B10" s="448"/>
      <c r="C10" s="449"/>
      <c r="D10" s="30" t="s">
        <v>63</v>
      </c>
      <c r="E10" s="282" t="s">
        <v>14</v>
      </c>
      <c r="F10" s="282" t="s">
        <v>15</v>
      </c>
      <c r="G10" s="282" t="s">
        <v>27</v>
      </c>
      <c r="H10" s="282" t="s">
        <v>28</v>
      </c>
      <c r="I10" s="26"/>
      <c r="J10" s="26"/>
      <c r="K10" s="26"/>
      <c r="L10" s="26"/>
    </row>
    <row r="11" spans="1:12" ht="38.25" x14ac:dyDescent="0.2">
      <c r="A11" s="444" t="s">
        <v>62</v>
      </c>
      <c r="B11" s="298" t="s">
        <v>109</v>
      </c>
      <c r="C11" s="299"/>
      <c r="D11" s="83">
        <f>SUM(D12:D23)</f>
        <v>0</v>
      </c>
      <c r="E11" s="83">
        <f>SUM(E12:E23)</f>
        <v>0</v>
      </c>
      <c r="F11" s="83">
        <f>SUM(F12:F23)</f>
        <v>0</v>
      </c>
      <c r="G11" s="83">
        <f>SUM(G12:G23)</f>
        <v>0</v>
      </c>
      <c r="H11" s="83">
        <f>SUM(H12:H23)</f>
        <v>0</v>
      </c>
      <c r="I11" s="26"/>
      <c r="J11" s="26"/>
      <c r="K11" s="26"/>
      <c r="L11" s="26"/>
    </row>
    <row r="12" spans="1:12" x14ac:dyDescent="0.2">
      <c r="A12" s="445"/>
      <c r="B12" s="300" t="str">
        <f>Конструктор!B33</f>
        <v>Посадочный материал</v>
      </c>
      <c r="C12" s="301"/>
      <c r="D12" s="38">
        <f>Конструктор!E33</f>
        <v>0</v>
      </c>
      <c r="E12" s="38">
        <f>Конструктор!F33</f>
        <v>0</v>
      </c>
      <c r="F12" s="38">
        <f>Конструктор!G33</f>
        <v>0</v>
      </c>
      <c r="G12" s="38">
        <f>Конструктор!H33</f>
        <v>0</v>
      </c>
      <c r="H12" s="38">
        <f>Конструктор!I33</f>
        <v>0</v>
      </c>
      <c r="I12" s="26"/>
      <c r="J12" s="26"/>
      <c r="K12" s="26"/>
      <c r="L12" s="26"/>
    </row>
    <row r="13" spans="1:12" x14ac:dyDescent="0.2">
      <c r="A13" s="445"/>
      <c r="B13" s="300" t="str">
        <f>Конструктор!B34</f>
        <v>Аренда земли/выкуп в собственность</v>
      </c>
      <c r="C13" s="301"/>
      <c r="D13" s="38">
        <f>Конструктор!E34</f>
        <v>0</v>
      </c>
      <c r="E13" s="38">
        <f>Конструктор!F34</f>
        <v>0</v>
      </c>
      <c r="F13" s="38">
        <f>Конструктор!G34</f>
        <v>0</v>
      </c>
      <c r="G13" s="38">
        <f>Конструктор!H34</f>
        <v>0</v>
      </c>
      <c r="H13" s="38">
        <f>Конструктор!I34</f>
        <v>0</v>
      </c>
      <c r="I13" s="26"/>
      <c r="J13" s="26"/>
      <c r="K13" s="26"/>
      <c r="L13" s="26"/>
    </row>
    <row r="14" spans="1:12" ht="12.75" customHeight="1" x14ac:dyDescent="0.2">
      <c r="A14" s="445"/>
      <c r="B14" s="300" t="str">
        <f>Конструктор!B35</f>
        <v xml:space="preserve">Установка системы капельного орошения "под ключ" </v>
      </c>
      <c r="C14" s="301"/>
      <c r="D14" s="38">
        <f>Конструктор!E35</f>
        <v>0</v>
      </c>
      <c r="E14" s="38">
        <f>Конструктор!F35</f>
        <v>0</v>
      </c>
      <c r="F14" s="38">
        <f>Конструктор!G35</f>
        <v>0</v>
      </c>
      <c r="G14" s="38">
        <f>Конструктор!H35</f>
        <v>0</v>
      </c>
      <c r="H14" s="38">
        <f>Конструктор!I35</f>
        <v>0</v>
      </c>
      <c r="I14" s="26"/>
      <c r="J14" s="26"/>
      <c r="K14" s="26"/>
      <c r="L14" s="26"/>
    </row>
    <row r="15" spans="1:12" x14ac:dyDescent="0.2">
      <c r="A15" s="445"/>
      <c r="B15" s="300" t="str">
        <f>Конструктор!B36</f>
        <v>Установка скважины</v>
      </c>
      <c r="C15" s="301"/>
      <c r="D15" s="38">
        <f>Конструктор!E36</f>
        <v>0</v>
      </c>
      <c r="E15" s="38">
        <f>Конструктор!F36</f>
        <v>0</v>
      </c>
      <c r="F15" s="38">
        <f>Конструктор!G36</f>
        <v>0</v>
      </c>
      <c r="G15" s="38">
        <f>Конструктор!H36</f>
        <v>0</v>
      </c>
      <c r="H15" s="38">
        <f>Конструктор!I36</f>
        <v>0</v>
      </c>
      <c r="I15" s="26"/>
      <c r="J15" s="26"/>
      <c r="K15" s="26"/>
      <c r="L15" s="26"/>
    </row>
    <row r="16" spans="1:12" x14ac:dyDescent="0.2">
      <c r="A16" s="445"/>
      <c r="B16" s="300" t="str">
        <f>Конструктор!B37</f>
        <v>Трактор садовый МТЗ 82.1</v>
      </c>
      <c r="C16" s="301"/>
      <c r="D16" s="38">
        <f>Конструктор!E37</f>
        <v>0</v>
      </c>
      <c r="E16" s="38">
        <f>Конструктор!F37</f>
        <v>0</v>
      </c>
      <c r="F16" s="38">
        <f>Конструктор!G37</f>
        <v>0</v>
      </c>
      <c r="G16" s="38">
        <f>Конструктор!H37</f>
        <v>0</v>
      </c>
      <c r="H16" s="38">
        <f>Конструктор!I37</f>
        <v>0</v>
      </c>
      <c r="I16" s="26"/>
      <c r="J16" s="26"/>
      <c r="K16" s="26"/>
      <c r="L16" s="26"/>
    </row>
    <row r="17" spans="1:12" x14ac:dyDescent="0.2">
      <c r="A17" s="445"/>
      <c r="B17" s="300" t="str">
        <f>Конструктор!B38</f>
        <v>Опрыскиватель 800л</v>
      </c>
      <c r="C17" s="301"/>
      <c r="D17" s="38">
        <f>Конструктор!E38</f>
        <v>0</v>
      </c>
      <c r="E17" s="38">
        <f>Конструктор!F38</f>
        <v>0</v>
      </c>
      <c r="F17" s="38">
        <f>Конструктор!G38</f>
        <v>0</v>
      </c>
      <c r="G17" s="38">
        <f>Конструктор!H38</f>
        <v>0</v>
      </c>
      <c r="H17" s="38">
        <f>Конструктор!I38</f>
        <v>0</v>
      </c>
      <c r="I17" s="26"/>
      <c r="J17" s="26"/>
      <c r="K17" s="26"/>
      <c r="L17" s="26"/>
    </row>
    <row r="18" spans="1:12" x14ac:dyDescent="0.2">
      <c r="A18" s="445"/>
      <c r="B18" s="300" t="str">
        <f>Конструктор!B39</f>
        <v>Грядообразователь/пленкоукладчик</v>
      </c>
      <c r="C18" s="301"/>
      <c r="D18" s="38">
        <f>Конструктор!E39</f>
        <v>0</v>
      </c>
      <c r="E18" s="38">
        <f>Конструктор!F39</f>
        <v>0</v>
      </c>
      <c r="F18" s="38">
        <f>Конструктор!G39</f>
        <v>0</v>
      </c>
      <c r="G18" s="38">
        <f>Конструктор!H39</f>
        <v>0</v>
      </c>
      <c r="H18" s="38">
        <f>Конструктор!I39</f>
        <v>0</v>
      </c>
      <c r="I18" s="26"/>
      <c r="J18" s="26"/>
      <c r="K18" s="26"/>
      <c r="L18" s="26"/>
    </row>
    <row r="19" spans="1:12" x14ac:dyDescent="0.2">
      <c r="A19" s="445"/>
      <c r="B19" s="300" t="str">
        <f>Конструктор!B40</f>
        <v>Фреза</v>
      </c>
      <c r="C19" s="301"/>
      <c r="D19" s="38">
        <f>Конструктор!E40</f>
        <v>0</v>
      </c>
      <c r="E19" s="38">
        <f>Конструктор!F40</f>
        <v>0</v>
      </c>
      <c r="F19" s="38">
        <f>Конструктор!G40</f>
        <v>0</v>
      </c>
      <c r="G19" s="38">
        <f>Конструктор!H40</f>
        <v>0</v>
      </c>
      <c r="H19" s="38">
        <f>Конструктор!I40</f>
        <v>0</v>
      </c>
      <c r="I19" s="26"/>
      <c r="J19" s="26"/>
      <c r="K19" s="26"/>
      <c r="L19" s="26"/>
    </row>
    <row r="20" spans="1:12" x14ac:dyDescent="0.2">
      <c r="A20" s="445"/>
      <c r="B20" s="300" t="str">
        <f>Конструктор!B41</f>
        <v>БДМ</v>
      </c>
      <c r="C20" s="301"/>
      <c r="D20" s="38">
        <f>Конструктор!E41</f>
        <v>0</v>
      </c>
      <c r="E20" s="38">
        <f>Конструктор!F41</f>
        <v>0</v>
      </c>
      <c r="F20" s="38">
        <f>Конструктор!G41</f>
        <v>0</v>
      </c>
      <c r="G20" s="38">
        <f>Конструктор!H41</f>
        <v>0</v>
      </c>
      <c r="H20" s="38">
        <f>Конструктор!I41</f>
        <v>0</v>
      </c>
      <c r="I20" s="26"/>
      <c r="J20" s="26"/>
      <c r="K20" s="26"/>
      <c r="L20" s="26"/>
    </row>
    <row r="21" spans="1:12" x14ac:dyDescent="0.2">
      <c r="A21" s="445"/>
      <c r="B21" s="300" t="str">
        <f>Конструктор!B42</f>
        <v>Плуг</v>
      </c>
      <c r="C21" s="301"/>
      <c r="D21" s="38">
        <f>Конструктор!E42</f>
        <v>0</v>
      </c>
      <c r="E21" s="38">
        <f>Конструктор!F42</f>
        <v>0</v>
      </c>
      <c r="F21" s="38">
        <f>Конструктор!G42</f>
        <v>0</v>
      </c>
      <c r="G21" s="38">
        <f>Конструктор!H42</f>
        <v>0</v>
      </c>
      <c r="H21" s="38">
        <f>Конструктор!I42</f>
        <v>0</v>
      </c>
      <c r="I21" s="26"/>
      <c r="J21" s="26"/>
      <c r="K21" s="26"/>
      <c r="L21" s="26"/>
    </row>
    <row r="22" spans="1:12" ht="12.75" customHeight="1" x14ac:dyDescent="0.2">
      <c r="A22" s="445"/>
      <c r="B22" s="300" t="str">
        <f>Конструктор!B43</f>
        <v>Перфорированная мульча, Укрывной материал</v>
      </c>
      <c r="C22" s="301"/>
      <c r="D22" s="38">
        <f>Конструктор!E43</f>
        <v>0</v>
      </c>
      <c r="E22" s="38">
        <f>Конструктор!F43</f>
        <v>0</v>
      </c>
      <c r="F22" s="38">
        <f>Конструктор!G43</f>
        <v>0</v>
      </c>
      <c r="G22" s="38">
        <f>Конструктор!H43</f>
        <v>0</v>
      </c>
      <c r="H22" s="38">
        <f>Конструктор!I43</f>
        <v>0</v>
      </c>
      <c r="I22" s="26"/>
      <c r="J22" s="26"/>
      <c r="K22" s="26"/>
      <c r="L22" s="26"/>
    </row>
    <row r="23" spans="1:12" x14ac:dyDescent="0.2">
      <c r="A23" s="445"/>
      <c r="B23" s="300" t="str">
        <f>Конструктор!B44</f>
        <v>Непредвиденные инвест. затраты, всего</v>
      </c>
      <c r="C23" s="301"/>
      <c r="D23" s="38">
        <f>Конструктор!E44</f>
        <v>0</v>
      </c>
      <c r="E23" s="38">
        <f>Конструктор!F44</f>
        <v>0</v>
      </c>
      <c r="F23" s="38">
        <f>Конструктор!G44</f>
        <v>0</v>
      </c>
      <c r="G23" s="38">
        <f>Конструктор!H44</f>
        <v>0</v>
      </c>
      <c r="H23" s="38">
        <f>Конструктор!I44</f>
        <v>0</v>
      </c>
      <c r="I23" s="26"/>
      <c r="J23" s="26"/>
      <c r="K23" s="26"/>
      <c r="L23" s="26"/>
    </row>
    <row r="24" spans="1:12" ht="27" customHeight="1" x14ac:dyDescent="0.2">
      <c r="A24" s="445"/>
      <c r="B24" s="302" t="s">
        <v>110</v>
      </c>
      <c r="C24" s="303"/>
      <c r="D24" s="84">
        <f>SUM(D25:D35)</f>
        <v>0</v>
      </c>
      <c r="E24" s="84">
        <f>SUM(E25:E35)</f>
        <v>0</v>
      </c>
      <c r="F24" s="84">
        <f>SUM(F25:F35)</f>
        <v>0</v>
      </c>
      <c r="G24" s="84">
        <f>SUM(G25:G35)</f>
        <v>0</v>
      </c>
      <c r="H24" s="84">
        <f>SUM(H25:H35)</f>
        <v>0</v>
      </c>
      <c r="I24" s="26"/>
      <c r="J24" s="26"/>
      <c r="K24" s="26"/>
      <c r="L24" s="26"/>
    </row>
    <row r="25" spans="1:12" ht="25.5" x14ac:dyDescent="0.2">
      <c r="A25" s="444" t="s">
        <v>64</v>
      </c>
      <c r="B25" s="300" t="str">
        <f>Конструктор!B46</f>
        <v>Подготовка почвы под посадку (вспашка), стоимость руб.на 1 га</v>
      </c>
      <c r="C25" s="304"/>
      <c r="D25" s="63">
        <f>Конструктор!E46</f>
        <v>0</v>
      </c>
      <c r="E25" s="63">
        <f>Конструктор!F46</f>
        <v>0</v>
      </c>
      <c r="F25" s="63">
        <f>Конструктор!G46</f>
        <v>0</v>
      </c>
      <c r="G25" s="63">
        <f>Конструктор!H46</f>
        <v>0</v>
      </c>
      <c r="H25" s="63">
        <f>Конструктор!I46</f>
        <v>0</v>
      </c>
      <c r="I25" s="26"/>
      <c r="J25" s="26"/>
      <c r="K25" s="26"/>
      <c r="L25" s="26"/>
    </row>
    <row r="26" spans="1:12" ht="25.5" x14ac:dyDescent="0.2">
      <c r="A26" s="445"/>
      <c r="B26" s="300" t="str">
        <f>Конструктор!B47</f>
        <v>Формирование гряд, укладка пленки стоимость руб. на 1 га</v>
      </c>
      <c r="C26" s="304"/>
      <c r="D26" s="63">
        <f>Конструктор!E47</f>
        <v>0</v>
      </c>
      <c r="E26" s="63">
        <f>Конструктор!F47</f>
        <v>0</v>
      </c>
      <c r="F26" s="63">
        <f>Конструктор!G47</f>
        <v>0</v>
      </c>
      <c r="G26" s="63">
        <f>Конструктор!H47</f>
        <v>0</v>
      </c>
      <c r="H26" s="63">
        <f>Конструктор!I47</f>
        <v>0</v>
      </c>
      <c r="I26" s="26"/>
      <c r="J26" s="26"/>
      <c r="K26" s="26"/>
      <c r="L26" s="26"/>
    </row>
    <row r="27" spans="1:12" x14ac:dyDescent="0.2">
      <c r="A27" s="445"/>
      <c r="B27" s="300" t="str">
        <f>Конструктор!B48</f>
        <v>Посадка саженцев руб. за шт.</v>
      </c>
      <c r="C27" s="304"/>
      <c r="D27" s="63">
        <f>Конструктор!E48</f>
        <v>0</v>
      </c>
      <c r="E27" s="63">
        <f>Конструктор!F48</f>
        <v>0</v>
      </c>
      <c r="F27" s="63">
        <f>Конструктор!G48</f>
        <v>0</v>
      </c>
      <c r="G27" s="63">
        <f>Конструктор!H48</f>
        <v>0</v>
      </c>
      <c r="H27" s="63">
        <f>Конструктор!I48</f>
        <v>0</v>
      </c>
      <c r="I27" s="26"/>
      <c r="J27" s="26"/>
      <c r="K27" s="26"/>
      <c r="L27" s="26"/>
    </row>
    <row r="28" spans="1:12" x14ac:dyDescent="0.2">
      <c r="A28" s="445"/>
      <c r="B28" s="300" t="str">
        <f>Конструктор!B49</f>
        <v>Мульча проходов руб. на га</v>
      </c>
      <c r="C28" s="304"/>
      <c r="D28" s="63">
        <f>Конструктор!E49</f>
        <v>0</v>
      </c>
      <c r="E28" s="63">
        <f>Конструктор!F49</f>
        <v>0</v>
      </c>
      <c r="F28" s="63">
        <f>Конструктор!G49</f>
        <v>0</v>
      </c>
      <c r="G28" s="63">
        <f>Конструктор!H49</f>
        <v>0</v>
      </c>
      <c r="H28" s="63">
        <f>Конструктор!I49</f>
        <v>0</v>
      </c>
      <c r="I28" s="26"/>
      <c r="J28" s="26"/>
      <c r="K28" s="26"/>
      <c r="L28" s="26"/>
    </row>
    <row r="29" spans="1:12" ht="13.5" customHeight="1" x14ac:dyDescent="0.2">
      <c r="A29" s="445"/>
      <c r="B29" s="300" t="str">
        <f>Конструктор!B50</f>
        <v>Удобрения почвы, средства защиты, руб. на га</v>
      </c>
      <c r="C29" s="304"/>
      <c r="D29" s="63">
        <f>Конструктор!E50</f>
        <v>0</v>
      </c>
      <c r="E29" s="63">
        <f>Конструктор!F50</f>
        <v>0</v>
      </c>
      <c r="F29" s="63">
        <f>Конструктор!G50</f>
        <v>0</v>
      </c>
      <c r="G29" s="63">
        <f>Конструктор!H50</f>
        <v>0</v>
      </c>
      <c r="H29" s="63">
        <f>Конструктор!I50</f>
        <v>0</v>
      </c>
      <c r="I29" s="26"/>
      <c r="J29" s="26"/>
      <c r="K29" s="26"/>
      <c r="L29" s="26"/>
    </row>
    <row r="30" spans="1:12" x14ac:dyDescent="0.2">
      <c r="A30" s="445"/>
      <c r="B30" s="300" t="str">
        <f>Конструктор!B51</f>
        <v xml:space="preserve">Гербециды, руб. на га </v>
      </c>
      <c r="C30" s="304"/>
      <c r="D30" s="63">
        <f>Конструктор!E51</f>
        <v>0</v>
      </c>
      <c r="E30" s="63">
        <f>Конструктор!F51</f>
        <v>0</v>
      </c>
      <c r="F30" s="63">
        <f>Конструктор!G51</f>
        <v>0</v>
      </c>
      <c r="G30" s="63">
        <f>Конструктор!H51</f>
        <v>0</v>
      </c>
      <c r="H30" s="63">
        <f>Конструктор!I51</f>
        <v>0</v>
      </c>
      <c r="I30" s="26"/>
      <c r="J30" s="26"/>
      <c r="K30" s="26"/>
      <c r="L30" s="26"/>
    </row>
    <row r="31" spans="1:12" x14ac:dyDescent="0.2">
      <c r="A31" s="445"/>
      <c r="B31" s="300" t="str">
        <f>Конструктор!B52</f>
        <v>Сбор урожая, руб. на 1 кг</v>
      </c>
      <c r="C31" s="304"/>
      <c r="D31" s="63">
        <f>Конструктор!E52</f>
        <v>0</v>
      </c>
      <c r="E31" s="63">
        <f>Конструктор!F52</f>
        <v>0</v>
      </c>
      <c r="F31" s="63">
        <f>Конструктор!G52</f>
        <v>0</v>
      </c>
      <c r="G31" s="63">
        <f>Конструктор!H52</f>
        <v>0</v>
      </c>
      <c r="H31" s="63">
        <f>Конструктор!I52</f>
        <v>0</v>
      </c>
      <c r="I31" s="26"/>
      <c r="J31" s="26"/>
      <c r="K31" s="26"/>
      <c r="L31" s="26"/>
    </row>
    <row r="32" spans="1:12" x14ac:dyDescent="0.2">
      <c r="A32" s="445"/>
      <c r="B32" s="300" t="str">
        <f>Конструктор!B53</f>
        <v>Упаковка ягоды, руб на 1 кг</v>
      </c>
      <c r="C32" s="304"/>
      <c r="D32" s="63">
        <f>Конструктор!E53</f>
        <v>0</v>
      </c>
      <c r="E32" s="63">
        <f>Конструктор!F53</f>
        <v>0</v>
      </c>
      <c r="F32" s="63">
        <f>Конструктор!G53</f>
        <v>0</v>
      </c>
      <c r="G32" s="63">
        <f>Конструктор!H53</f>
        <v>0</v>
      </c>
      <c r="H32" s="63">
        <f>Конструктор!I53</f>
        <v>0</v>
      </c>
      <c r="I32" s="26"/>
      <c r="J32" s="26"/>
      <c r="K32" s="26"/>
      <c r="L32" s="26"/>
    </row>
    <row r="33" spans="1:12" x14ac:dyDescent="0.2">
      <c r="A33" s="445"/>
      <c r="B33" s="300" t="str">
        <f>Конструктор!B54</f>
        <v>Транспортные расходы, на га</v>
      </c>
      <c r="C33" s="304"/>
      <c r="D33" s="63">
        <f>Конструктор!E54</f>
        <v>0</v>
      </c>
      <c r="E33" s="63">
        <f>Конструктор!F54</f>
        <v>0</v>
      </c>
      <c r="F33" s="63">
        <f>Конструктор!G54</f>
        <v>0</v>
      </c>
      <c r="G33" s="63">
        <f>Конструктор!H54</f>
        <v>0</v>
      </c>
      <c r="H33" s="63">
        <f>Конструктор!I54</f>
        <v>0</v>
      </c>
      <c r="I33" s="26"/>
      <c r="J33" s="26"/>
      <c r="K33" s="26"/>
      <c r="L33" s="26"/>
    </row>
    <row r="34" spans="1:12" x14ac:dyDescent="0.2">
      <c r="A34" s="445"/>
      <c r="B34" s="300" t="str">
        <f>Конструктор!B55</f>
        <v>З/п с начислениями, в год</v>
      </c>
      <c r="C34" s="304"/>
      <c r="D34" s="63">
        <f>Конструктор!E55</f>
        <v>0</v>
      </c>
      <c r="E34" s="63">
        <f>Конструктор!F55</f>
        <v>0</v>
      </c>
      <c r="F34" s="63">
        <f>Конструктор!G55</f>
        <v>0</v>
      </c>
      <c r="G34" s="63">
        <f>Конструктор!H55</f>
        <v>0</v>
      </c>
      <c r="H34" s="63">
        <f>Конструктор!I55</f>
        <v>0</v>
      </c>
      <c r="I34" s="26"/>
      <c r="J34" s="26"/>
      <c r="K34" s="26"/>
      <c r="L34" s="26"/>
    </row>
    <row r="35" spans="1:12" x14ac:dyDescent="0.2">
      <c r="A35" s="445"/>
      <c r="B35" s="300" t="str">
        <f>Конструктор!B56</f>
        <v>Непредвиденные текущие расходы</v>
      </c>
      <c r="C35" s="304"/>
      <c r="D35" s="63">
        <f>Конструктор!E56</f>
        <v>0</v>
      </c>
      <c r="E35" s="63">
        <f>Конструктор!F56</f>
        <v>0</v>
      </c>
      <c r="F35" s="63">
        <f>Конструктор!G56</f>
        <v>0</v>
      </c>
      <c r="G35" s="63">
        <f>Конструктор!H56</f>
        <v>0</v>
      </c>
      <c r="H35" s="63">
        <f>Конструктор!I56</f>
        <v>0</v>
      </c>
      <c r="I35" s="26"/>
      <c r="J35" s="26"/>
      <c r="K35" s="26"/>
      <c r="L35" s="26"/>
    </row>
    <row r="36" spans="1:12" ht="21.75" customHeight="1" x14ac:dyDescent="0.2">
      <c r="A36" s="444" t="s">
        <v>65</v>
      </c>
      <c r="B36" s="302" t="s">
        <v>111</v>
      </c>
      <c r="C36" s="303"/>
      <c r="D36" s="84">
        <f>D37</f>
        <v>0</v>
      </c>
      <c r="E36" s="84">
        <f>E37</f>
        <v>0</v>
      </c>
      <c r="F36" s="84">
        <f>F37</f>
        <v>0</v>
      </c>
      <c r="G36" s="84">
        <f>G37</f>
        <v>0</v>
      </c>
      <c r="H36" s="84">
        <f>H37</f>
        <v>0</v>
      </c>
      <c r="I36" s="26"/>
      <c r="J36" s="26"/>
      <c r="K36" s="26"/>
      <c r="L36" s="26"/>
    </row>
    <row r="37" spans="1:12" x14ac:dyDescent="0.2">
      <c r="A37" s="444"/>
      <c r="B37" s="300" t="s">
        <v>113</v>
      </c>
      <c r="C37" s="304"/>
      <c r="D37" s="63">
        <f>Конструктор!E60</f>
        <v>0</v>
      </c>
      <c r="E37" s="63">
        <f>Конструктор!F60</f>
        <v>0</v>
      </c>
      <c r="F37" s="63">
        <f>Конструктор!G60</f>
        <v>0</v>
      </c>
      <c r="G37" s="63">
        <f>Конструктор!H60</f>
        <v>0</v>
      </c>
      <c r="H37" s="63">
        <f>Конструктор!I60</f>
        <v>0</v>
      </c>
      <c r="I37" s="26"/>
      <c r="J37" s="26"/>
      <c r="K37" s="26"/>
      <c r="L37" s="26"/>
    </row>
    <row r="38" spans="1:12" x14ac:dyDescent="0.2">
      <c r="A38" s="444"/>
      <c r="B38" s="300" t="s">
        <v>68</v>
      </c>
      <c r="C38" s="304"/>
      <c r="D38" s="63">
        <f>D36-D24-D11</f>
        <v>0</v>
      </c>
      <c r="E38" s="63">
        <f>E36-E24-E11</f>
        <v>0</v>
      </c>
      <c r="F38" s="63">
        <f>F36-F24-F11</f>
        <v>0</v>
      </c>
      <c r="G38" s="63">
        <f>G36-G24-G11</f>
        <v>0</v>
      </c>
      <c r="H38" s="63">
        <f>H36-H24-H11</f>
        <v>0</v>
      </c>
      <c r="I38" s="26"/>
      <c r="J38" s="26"/>
      <c r="K38" s="26"/>
      <c r="L38" s="26"/>
    </row>
    <row r="39" spans="1:12" ht="13.5" hidden="1" customHeight="1" x14ac:dyDescent="0.2">
      <c r="A39" s="444"/>
      <c r="B39" s="300"/>
      <c r="C39" s="304"/>
      <c r="D39" s="63">
        <f>D38*6%</f>
        <v>0</v>
      </c>
      <c r="E39" s="63">
        <f>E38*6%</f>
        <v>0</v>
      </c>
      <c r="F39" s="63">
        <f>F38*6%</f>
        <v>0</v>
      </c>
      <c r="G39" s="63">
        <f>G38*6%</f>
        <v>0</v>
      </c>
      <c r="H39" s="63">
        <f>H38*6%</f>
        <v>0</v>
      </c>
      <c r="I39" s="26"/>
      <c r="J39" s="26"/>
      <c r="K39" s="26"/>
      <c r="L39" s="26"/>
    </row>
    <row r="40" spans="1:12" x14ac:dyDescent="0.2">
      <c r="A40" s="444"/>
      <c r="B40" s="305" t="s">
        <v>66</v>
      </c>
      <c r="C40" s="306"/>
      <c r="D40" s="64">
        <f>IF(D39&gt;1,D39,0)</f>
        <v>0</v>
      </c>
      <c r="E40" s="64">
        <f>IF(E39&gt;1,E39,0)</f>
        <v>0</v>
      </c>
      <c r="F40" s="64">
        <f>IF(F39&gt;1,F39,0)</f>
        <v>0</v>
      </c>
      <c r="G40" s="64">
        <f>IF(G39&gt;1,G39,0)</f>
        <v>0</v>
      </c>
      <c r="H40" s="64">
        <f>IF(H39&gt;1,H39,0)</f>
        <v>0</v>
      </c>
      <c r="I40" s="26"/>
      <c r="J40" s="26"/>
      <c r="K40" s="26"/>
      <c r="L40" s="26"/>
    </row>
    <row r="41" spans="1:12" ht="24.75" customHeight="1" x14ac:dyDescent="0.2">
      <c r="A41" s="28" t="s">
        <v>85</v>
      </c>
      <c r="B41" s="307" t="s">
        <v>112</v>
      </c>
      <c r="C41" s="85"/>
      <c r="D41" s="86">
        <f>D38-D40</f>
        <v>0</v>
      </c>
      <c r="E41" s="86">
        <f>E38-E40</f>
        <v>0</v>
      </c>
      <c r="F41" s="86">
        <f>F38-F40</f>
        <v>0</v>
      </c>
      <c r="G41" s="87">
        <f>G38-G40</f>
        <v>0</v>
      </c>
      <c r="H41" s="87">
        <f>H38-H40</f>
        <v>0</v>
      </c>
      <c r="I41" s="26"/>
      <c r="J41" s="26"/>
      <c r="K41" s="26"/>
      <c r="L41" s="26"/>
    </row>
    <row r="42" spans="1:12" s="297" customFormat="1" x14ac:dyDescent="0.2">
      <c r="A42" s="31"/>
      <c r="B42" s="308" t="s">
        <v>114</v>
      </c>
      <c r="C42" s="32"/>
      <c r="D42" s="69"/>
      <c r="E42" s="70"/>
      <c r="F42" s="69"/>
      <c r="G42" s="69"/>
      <c r="H42" s="69"/>
      <c r="I42" s="33"/>
      <c r="J42" s="33"/>
      <c r="K42" s="33"/>
      <c r="L42" s="33"/>
    </row>
    <row r="43" spans="1:12" ht="31.5" customHeight="1" x14ac:dyDescent="0.2">
      <c r="A43" s="28" t="s">
        <v>86</v>
      </c>
      <c r="B43" s="305" t="s">
        <v>400</v>
      </c>
      <c r="C43" s="309">
        <f>[1]Конструктор!D38</f>
        <v>0.1</v>
      </c>
      <c r="D43" s="66">
        <f>Конструктор!F64</f>
        <v>0</v>
      </c>
      <c r="E43" s="67"/>
      <c r="F43" s="67"/>
      <c r="G43" s="67"/>
      <c r="H43" s="66"/>
      <c r="I43" s="26"/>
      <c r="J43" s="26"/>
      <c r="K43" s="26"/>
      <c r="L43" s="26"/>
    </row>
    <row r="44" spans="1:12" ht="25.5" hidden="1" x14ac:dyDescent="0.2">
      <c r="A44" s="28"/>
      <c r="B44" s="305" t="s">
        <v>115</v>
      </c>
      <c r="C44" s="309"/>
      <c r="D44" s="66">
        <f>D11-D42</f>
        <v>0</v>
      </c>
      <c r="E44" s="67"/>
      <c r="F44" s="67"/>
      <c r="G44" s="67"/>
      <c r="H44" s="66"/>
      <c r="I44" s="26"/>
      <c r="J44" s="26"/>
      <c r="K44" s="26"/>
      <c r="L44" s="26"/>
    </row>
    <row r="45" spans="1:12" ht="25.5" x14ac:dyDescent="0.2">
      <c r="A45" s="28"/>
      <c r="B45" s="305" t="s">
        <v>115</v>
      </c>
      <c r="C45" s="309"/>
      <c r="D45" s="66">
        <f>D43*10%</f>
        <v>0</v>
      </c>
      <c r="E45" s="67"/>
      <c r="F45" s="67"/>
      <c r="G45" s="67"/>
      <c r="H45" s="66"/>
      <c r="I45" s="26"/>
      <c r="J45" s="26"/>
      <c r="K45" s="26"/>
      <c r="L45" s="26"/>
    </row>
    <row r="46" spans="1:12" ht="25.5" x14ac:dyDescent="0.2">
      <c r="A46" s="28"/>
      <c r="B46" s="305" t="s">
        <v>117</v>
      </c>
      <c r="C46" s="309"/>
      <c r="D46" s="66">
        <f>Конструктор!F65</f>
        <v>0</v>
      </c>
      <c r="E46" s="67"/>
      <c r="F46" s="67"/>
      <c r="G46" s="67"/>
      <c r="H46" s="66"/>
      <c r="I46" s="26"/>
      <c r="J46" s="26"/>
      <c r="K46" s="26"/>
      <c r="L46" s="26"/>
    </row>
    <row r="47" spans="1:12" x14ac:dyDescent="0.2">
      <c r="A47" s="26"/>
      <c r="B47" s="305" t="s">
        <v>70</v>
      </c>
      <c r="C47" s="310"/>
      <c r="D47" s="68"/>
      <c r="E47" s="67"/>
      <c r="F47" s="67"/>
      <c r="G47" s="67"/>
      <c r="H47" s="68"/>
      <c r="I47" s="26"/>
      <c r="J47" s="26"/>
      <c r="K47" s="26"/>
      <c r="L47" s="26"/>
    </row>
    <row r="48" spans="1:12" ht="60" customHeight="1" x14ac:dyDescent="0.2">
      <c r="A48" s="28" t="s">
        <v>71</v>
      </c>
      <c r="B48" s="305" t="str">
        <f>Конструктор!B66</f>
        <v>Кредит на пополнение оборотных средств в рамках постановления Правительства от 29.12.16 №1528 до 1 года по ставке от 1 до 5% годовых (рекомендовно до 50% от стоимости текущих затрат)</v>
      </c>
      <c r="C48" s="311">
        <f>[1]Конструктор!D39</f>
        <v>0</v>
      </c>
      <c r="D48" s="66">
        <f>Конструктор!F66</f>
        <v>0</v>
      </c>
      <c r="E48" s="67">
        <f>D48</f>
        <v>0</v>
      </c>
      <c r="F48" s="67">
        <f>E48</f>
        <v>0</v>
      </c>
      <c r="G48" s="67"/>
      <c r="H48" s="66"/>
      <c r="I48" s="26"/>
      <c r="J48" s="26"/>
      <c r="K48" s="26"/>
      <c r="L48" s="26"/>
    </row>
    <row r="49" spans="1:12" ht="32.25" customHeight="1" x14ac:dyDescent="0.2">
      <c r="A49" s="28"/>
      <c r="B49" s="305" t="s">
        <v>72</v>
      </c>
      <c r="C49" s="310"/>
      <c r="D49" s="66">
        <f>SUM(Кредит!L10:L21)</f>
        <v>0</v>
      </c>
      <c r="E49" s="67">
        <f>SUM(Кредит!L10:L21)</f>
        <v>0</v>
      </c>
      <c r="F49" s="66">
        <f>SUM(Кредит!L10:L21)</f>
        <v>0</v>
      </c>
      <c r="G49" s="65">
        <f>Кредит!L22</f>
        <v>0</v>
      </c>
      <c r="H49" s="66"/>
      <c r="I49" s="26"/>
      <c r="J49" s="26"/>
      <c r="K49" s="26"/>
      <c r="L49" s="26"/>
    </row>
    <row r="50" spans="1:12" ht="84" customHeight="1" x14ac:dyDescent="0.2">
      <c r="A50" s="28"/>
      <c r="B50" s="305" t="str">
        <f>Конструктор!B67</f>
        <v>Кредит на инвестиционные цели в рамках Постановления Правительства от 30.12.18 №1764 120 мес. по ставке 7,25% годовых (При использовании гранта Агропрогресс значение устанавливается до 70%, при Агростартапе до 100%)</v>
      </c>
      <c r="C50" s="312">
        <f>[1]Конструктор!D40</f>
        <v>0</v>
      </c>
      <c r="D50" s="66">
        <f>Конструктор!F67</f>
        <v>0</v>
      </c>
      <c r="E50" s="67"/>
      <c r="F50" s="67"/>
      <c r="G50" s="67"/>
      <c r="H50" s="66"/>
      <c r="I50" s="26"/>
      <c r="J50" s="26"/>
      <c r="K50" s="26"/>
      <c r="L50" s="26"/>
    </row>
    <row r="51" spans="1:12" ht="48.75" customHeight="1" x14ac:dyDescent="0.2">
      <c r="A51" s="28"/>
      <c r="B51" s="305" t="s">
        <v>120</v>
      </c>
      <c r="C51" s="310"/>
      <c r="D51" s="66">
        <f>SUM(Кредит!F10:F21)</f>
        <v>0</v>
      </c>
      <c r="E51" s="67">
        <f>SUM(Кредит!F22:F33)</f>
        <v>0</v>
      </c>
      <c r="F51" s="67">
        <f>SUM(Кредит!F34:F45)</f>
        <v>0</v>
      </c>
      <c r="G51" s="67">
        <f>SUM(Кредит!F46:F57)</f>
        <v>0</v>
      </c>
      <c r="H51" s="66">
        <f>SUM(Кредит!F58:F70)</f>
        <v>0</v>
      </c>
      <c r="I51" s="26"/>
      <c r="J51" s="26"/>
      <c r="K51" s="26"/>
      <c r="L51" s="26"/>
    </row>
    <row r="52" spans="1:12" ht="21.75" customHeight="1" x14ac:dyDescent="0.2">
      <c r="A52" s="28" t="s">
        <v>73</v>
      </c>
      <c r="B52" s="307" t="s">
        <v>74</v>
      </c>
      <c r="C52" s="313"/>
      <c r="D52" s="86">
        <f>D41-D49-D51+D43+D46+D48+D50+D45</f>
        <v>0</v>
      </c>
      <c r="E52" s="86">
        <f>E41-E49-E51</f>
        <v>0</v>
      </c>
      <c r="F52" s="86">
        <f>F41-F49-F51</f>
        <v>0</v>
      </c>
      <c r="G52" s="86">
        <f>G41-G49-G51</f>
        <v>0</v>
      </c>
      <c r="H52" s="86">
        <f>H41-H49-H51</f>
        <v>0</v>
      </c>
      <c r="I52" s="26"/>
      <c r="J52" s="26"/>
      <c r="K52" s="26"/>
      <c r="L52" s="26"/>
    </row>
    <row r="53" spans="1:12" ht="24.75" customHeight="1" thickBot="1" x14ac:dyDescent="0.25">
      <c r="A53" s="26"/>
      <c r="B53" s="314" t="s">
        <v>121</v>
      </c>
      <c r="C53" s="88"/>
      <c r="D53" s="88" t="str">
        <f>IFERROR(IF(H41&lt;0,"проект не окупается за анализируемый период",MATCH(1,D54:H54,0)),"-")</f>
        <v>-</v>
      </c>
      <c r="E53" s="88" t="s">
        <v>122</v>
      </c>
      <c r="F53" s="89"/>
      <c r="G53" s="89"/>
      <c r="H53" s="90"/>
      <c r="I53" s="26"/>
      <c r="J53" s="26"/>
      <c r="K53" s="26"/>
      <c r="L53" s="26"/>
    </row>
    <row r="54" spans="1:12" hidden="1" x14ac:dyDescent="0.2">
      <c r="A54" s="26"/>
      <c r="B54" s="26"/>
      <c r="C54" s="26"/>
      <c r="D54" s="71">
        <f>IF(D55&gt;0,1,0)</f>
        <v>0</v>
      </c>
      <c r="E54" s="71">
        <f>IF(E55&gt;0,1,0)</f>
        <v>0</v>
      </c>
      <c r="F54" s="71">
        <f>IF(F55&gt;0,1,0)</f>
        <v>0</v>
      </c>
      <c r="G54" s="71">
        <f>IF(G55&gt;0,1,0)</f>
        <v>0</v>
      </c>
      <c r="H54" s="71">
        <f>IF(H55&gt;0,1,0)</f>
        <v>0</v>
      </c>
      <c r="I54" s="26"/>
      <c r="J54" s="26"/>
      <c r="K54" s="26"/>
      <c r="L54" s="26"/>
    </row>
    <row r="55" spans="1:12" ht="15.75" hidden="1" x14ac:dyDescent="0.2">
      <c r="A55" s="34"/>
      <c r="B55" s="26"/>
      <c r="C55" s="26"/>
      <c r="D55" s="71">
        <f>D41</f>
        <v>0</v>
      </c>
      <c r="E55" s="71">
        <f>D55+E41</f>
        <v>0</v>
      </c>
      <c r="F55" s="71">
        <f>E55+F41</f>
        <v>0</v>
      </c>
      <c r="G55" s="71">
        <f>F55+G41</f>
        <v>0</v>
      </c>
      <c r="H55" s="71">
        <f>G55+H41</f>
        <v>0</v>
      </c>
      <c r="I55" s="26"/>
      <c r="J55" s="26"/>
      <c r="K55" s="26"/>
      <c r="L55" s="26"/>
    </row>
    <row r="56" spans="1:12" x14ac:dyDescent="0.2">
      <c r="A56" s="26"/>
      <c r="B56" s="26"/>
      <c r="C56" s="26"/>
      <c r="D56" s="26"/>
      <c r="E56" s="35"/>
      <c r="F56" s="26"/>
      <c r="G56" s="26"/>
      <c r="H56" s="26"/>
      <c r="I56" s="26"/>
      <c r="J56" s="26"/>
      <c r="K56" s="26"/>
      <c r="L56" s="26"/>
    </row>
    <row r="57" spans="1:12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26"/>
      <c r="B58" s="3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x14ac:dyDescent="0.2">
      <c r="A59" s="26"/>
      <c r="B59" s="36"/>
      <c r="C59" s="26"/>
      <c r="D59" s="37"/>
      <c r="E59" s="26"/>
      <c r="F59" s="26"/>
      <c r="G59" s="26"/>
      <c r="H59" s="26"/>
      <c r="I59" s="26"/>
      <c r="J59" s="26"/>
      <c r="K59" s="26"/>
      <c r="L59" s="26"/>
    </row>
    <row r="60" spans="1:12" x14ac:dyDescent="0.2">
      <c r="A60" s="26"/>
      <c r="B60" s="3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</sheetData>
  <sheetProtection algorithmName="SHA-512" hashValue="PPntvGxTsPGBuUjNjt3q7q4kgHYtA1p4uF2SaziobRKEfEgILN5XHR4Xqc4M/yFgkhOaaMXScrHdOygPB/PeWw==" saltValue="xxkfJTC9rEvTKDze82e2Kw==" spinCount="100000" sheet="1" objects="1" scenarios="1"/>
  <mergeCells count="7">
    <mergeCell ref="A25:A35"/>
    <mergeCell ref="A36:A40"/>
    <mergeCell ref="B5:G6"/>
    <mergeCell ref="B9:B10"/>
    <mergeCell ref="C9:C10"/>
    <mergeCell ref="D9:H9"/>
    <mergeCell ref="A11:A24"/>
  </mergeCells>
  <conditionalFormatting sqref="D10:H40 D43:H51">
    <cfRule type="expression" dxfId="0" priority="5" stopIfTrue="1">
      <formula>#REF!=#REF!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6:L129"/>
  <sheetViews>
    <sheetView topLeftCell="A4" workbookViewId="0">
      <selection activeCell="J23" sqref="J23"/>
    </sheetView>
  </sheetViews>
  <sheetFormatPr defaultRowHeight="12.75" x14ac:dyDescent="0.2"/>
  <cols>
    <col min="1" max="1" width="1.5703125" style="39" customWidth="1"/>
    <col min="2" max="2" width="4" style="39" customWidth="1"/>
    <col min="3" max="3" width="15.5703125" style="39" customWidth="1"/>
    <col min="4" max="4" width="19" style="39" customWidth="1"/>
    <col min="5" max="5" width="18.5703125" style="39" customWidth="1"/>
    <col min="6" max="6" width="20" style="39" customWidth="1"/>
    <col min="7" max="7" width="3.140625" style="39" customWidth="1"/>
    <col min="8" max="8" width="5.140625" style="39" customWidth="1"/>
    <col min="9" max="9" width="14.85546875" style="39" customWidth="1"/>
    <col min="10" max="10" width="15.85546875" style="39" customWidth="1"/>
    <col min="11" max="11" width="16.42578125" style="39" customWidth="1"/>
    <col min="12" max="12" width="13" style="39" customWidth="1"/>
    <col min="13" max="258" width="9.140625" style="39"/>
    <col min="259" max="259" width="15.5703125" style="39" customWidth="1"/>
    <col min="260" max="260" width="19" style="39" customWidth="1"/>
    <col min="261" max="261" width="18.5703125" style="39" customWidth="1"/>
    <col min="262" max="262" width="20" style="39" customWidth="1"/>
    <col min="263" max="514" width="9.140625" style="39"/>
    <col min="515" max="515" width="15.5703125" style="39" customWidth="1"/>
    <col min="516" max="516" width="19" style="39" customWidth="1"/>
    <col min="517" max="517" width="18.5703125" style="39" customWidth="1"/>
    <col min="518" max="518" width="20" style="39" customWidth="1"/>
    <col min="519" max="770" width="9.140625" style="39"/>
    <col min="771" max="771" width="15.5703125" style="39" customWidth="1"/>
    <col min="772" max="772" width="19" style="39" customWidth="1"/>
    <col min="773" max="773" width="18.5703125" style="39" customWidth="1"/>
    <col min="774" max="774" width="20" style="39" customWidth="1"/>
    <col min="775" max="1026" width="9.140625" style="39"/>
    <col min="1027" max="1027" width="15.5703125" style="39" customWidth="1"/>
    <col min="1028" max="1028" width="19" style="39" customWidth="1"/>
    <col min="1029" max="1029" width="18.5703125" style="39" customWidth="1"/>
    <col min="1030" max="1030" width="20" style="39" customWidth="1"/>
    <col min="1031" max="1282" width="9.140625" style="39"/>
    <col min="1283" max="1283" width="15.5703125" style="39" customWidth="1"/>
    <col min="1284" max="1284" width="19" style="39" customWidth="1"/>
    <col min="1285" max="1285" width="18.5703125" style="39" customWidth="1"/>
    <col min="1286" max="1286" width="20" style="39" customWidth="1"/>
    <col min="1287" max="1538" width="9.140625" style="39"/>
    <col min="1539" max="1539" width="15.5703125" style="39" customWidth="1"/>
    <col min="1540" max="1540" width="19" style="39" customWidth="1"/>
    <col min="1541" max="1541" width="18.5703125" style="39" customWidth="1"/>
    <col min="1542" max="1542" width="20" style="39" customWidth="1"/>
    <col min="1543" max="1794" width="9.140625" style="39"/>
    <col min="1795" max="1795" width="15.5703125" style="39" customWidth="1"/>
    <col min="1796" max="1796" width="19" style="39" customWidth="1"/>
    <col min="1797" max="1797" width="18.5703125" style="39" customWidth="1"/>
    <col min="1798" max="1798" width="20" style="39" customWidth="1"/>
    <col min="1799" max="2050" width="9.140625" style="39"/>
    <col min="2051" max="2051" width="15.5703125" style="39" customWidth="1"/>
    <col min="2052" max="2052" width="19" style="39" customWidth="1"/>
    <col min="2053" max="2053" width="18.5703125" style="39" customWidth="1"/>
    <col min="2054" max="2054" width="20" style="39" customWidth="1"/>
    <col min="2055" max="2306" width="9.140625" style="39"/>
    <col min="2307" max="2307" width="15.5703125" style="39" customWidth="1"/>
    <col min="2308" max="2308" width="19" style="39" customWidth="1"/>
    <col min="2309" max="2309" width="18.5703125" style="39" customWidth="1"/>
    <col min="2310" max="2310" width="20" style="39" customWidth="1"/>
    <col min="2311" max="2562" width="9.140625" style="39"/>
    <col min="2563" max="2563" width="15.5703125" style="39" customWidth="1"/>
    <col min="2564" max="2564" width="19" style="39" customWidth="1"/>
    <col min="2565" max="2565" width="18.5703125" style="39" customWidth="1"/>
    <col min="2566" max="2566" width="20" style="39" customWidth="1"/>
    <col min="2567" max="2818" width="9.140625" style="39"/>
    <col min="2819" max="2819" width="15.5703125" style="39" customWidth="1"/>
    <col min="2820" max="2820" width="19" style="39" customWidth="1"/>
    <col min="2821" max="2821" width="18.5703125" style="39" customWidth="1"/>
    <col min="2822" max="2822" width="20" style="39" customWidth="1"/>
    <col min="2823" max="3074" width="9.140625" style="39"/>
    <col min="3075" max="3075" width="15.5703125" style="39" customWidth="1"/>
    <col min="3076" max="3076" width="19" style="39" customWidth="1"/>
    <col min="3077" max="3077" width="18.5703125" style="39" customWidth="1"/>
    <col min="3078" max="3078" width="20" style="39" customWidth="1"/>
    <col min="3079" max="3330" width="9.140625" style="39"/>
    <col min="3331" max="3331" width="15.5703125" style="39" customWidth="1"/>
    <col min="3332" max="3332" width="19" style="39" customWidth="1"/>
    <col min="3333" max="3333" width="18.5703125" style="39" customWidth="1"/>
    <col min="3334" max="3334" width="20" style="39" customWidth="1"/>
    <col min="3335" max="3586" width="9.140625" style="39"/>
    <col min="3587" max="3587" width="15.5703125" style="39" customWidth="1"/>
    <col min="3588" max="3588" width="19" style="39" customWidth="1"/>
    <col min="3589" max="3589" width="18.5703125" style="39" customWidth="1"/>
    <col min="3590" max="3590" width="20" style="39" customWidth="1"/>
    <col min="3591" max="3842" width="9.140625" style="39"/>
    <col min="3843" max="3843" width="15.5703125" style="39" customWidth="1"/>
    <col min="3844" max="3844" width="19" style="39" customWidth="1"/>
    <col min="3845" max="3845" width="18.5703125" style="39" customWidth="1"/>
    <col min="3846" max="3846" width="20" style="39" customWidth="1"/>
    <col min="3847" max="4098" width="9.140625" style="39"/>
    <col min="4099" max="4099" width="15.5703125" style="39" customWidth="1"/>
    <col min="4100" max="4100" width="19" style="39" customWidth="1"/>
    <col min="4101" max="4101" width="18.5703125" style="39" customWidth="1"/>
    <col min="4102" max="4102" width="20" style="39" customWidth="1"/>
    <col min="4103" max="4354" width="9.140625" style="39"/>
    <col min="4355" max="4355" width="15.5703125" style="39" customWidth="1"/>
    <col min="4356" max="4356" width="19" style="39" customWidth="1"/>
    <col min="4357" max="4357" width="18.5703125" style="39" customWidth="1"/>
    <col min="4358" max="4358" width="20" style="39" customWidth="1"/>
    <col min="4359" max="4610" width="9.140625" style="39"/>
    <col min="4611" max="4611" width="15.5703125" style="39" customWidth="1"/>
    <col min="4612" max="4612" width="19" style="39" customWidth="1"/>
    <col min="4613" max="4613" width="18.5703125" style="39" customWidth="1"/>
    <col min="4614" max="4614" width="20" style="39" customWidth="1"/>
    <col min="4615" max="4866" width="9.140625" style="39"/>
    <col min="4867" max="4867" width="15.5703125" style="39" customWidth="1"/>
    <col min="4868" max="4868" width="19" style="39" customWidth="1"/>
    <col min="4869" max="4869" width="18.5703125" style="39" customWidth="1"/>
    <col min="4870" max="4870" width="20" style="39" customWidth="1"/>
    <col min="4871" max="5122" width="9.140625" style="39"/>
    <col min="5123" max="5123" width="15.5703125" style="39" customWidth="1"/>
    <col min="5124" max="5124" width="19" style="39" customWidth="1"/>
    <col min="5125" max="5125" width="18.5703125" style="39" customWidth="1"/>
    <col min="5126" max="5126" width="20" style="39" customWidth="1"/>
    <col min="5127" max="5378" width="9.140625" style="39"/>
    <col min="5379" max="5379" width="15.5703125" style="39" customWidth="1"/>
    <col min="5380" max="5380" width="19" style="39" customWidth="1"/>
    <col min="5381" max="5381" width="18.5703125" style="39" customWidth="1"/>
    <col min="5382" max="5382" width="20" style="39" customWidth="1"/>
    <col min="5383" max="5634" width="9.140625" style="39"/>
    <col min="5635" max="5635" width="15.5703125" style="39" customWidth="1"/>
    <col min="5636" max="5636" width="19" style="39" customWidth="1"/>
    <col min="5637" max="5637" width="18.5703125" style="39" customWidth="1"/>
    <col min="5638" max="5638" width="20" style="39" customWidth="1"/>
    <col min="5639" max="5890" width="9.140625" style="39"/>
    <col min="5891" max="5891" width="15.5703125" style="39" customWidth="1"/>
    <col min="5892" max="5892" width="19" style="39" customWidth="1"/>
    <col min="5893" max="5893" width="18.5703125" style="39" customWidth="1"/>
    <col min="5894" max="5894" width="20" style="39" customWidth="1"/>
    <col min="5895" max="6146" width="9.140625" style="39"/>
    <col min="6147" max="6147" width="15.5703125" style="39" customWidth="1"/>
    <col min="6148" max="6148" width="19" style="39" customWidth="1"/>
    <col min="6149" max="6149" width="18.5703125" style="39" customWidth="1"/>
    <col min="6150" max="6150" width="20" style="39" customWidth="1"/>
    <col min="6151" max="6402" width="9.140625" style="39"/>
    <col min="6403" max="6403" width="15.5703125" style="39" customWidth="1"/>
    <col min="6404" max="6404" width="19" style="39" customWidth="1"/>
    <col min="6405" max="6405" width="18.5703125" style="39" customWidth="1"/>
    <col min="6406" max="6406" width="20" style="39" customWidth="1"/>
    <col min="6407" max="6658" width="9.140625" style="39"/>
    <col min="6659" max="6659" width="15.5703125" style="39" customWidth="1"/>
    <col min="6660" max="6660" width="19" style="39" customWidth="1"/>
    <col min="6661" max="6661" width="18.5703125" style="39" customWidth="1"/>
    <col min="6662" max="6662" width="20" style="39" customWidth="1"/>
    <col min="6663" max="6914" width="9.140625" style="39"/>
    <col min="6915" max="6915" width="15.5703125" style="39" customWidth="1"/>
    <col min="6916" max="6916" width="19" style="39" customWidth="1"/>
    <col min="6917" max="6917" width="18.5703125" style="39" customWidth="1"/>
    <col min="6918" max="6918" width="20" style="39" customWidth="1"/>
    <col min="6919" max="7170" width="9.140625" style="39"/>
    <col min="7171" max="7171" width="15.5703125" style="39" customWidth="1"/>
    <col min="7172" max="7172" width="19" style="39" customWidth="1"/>
    <col min="7173" max="7173" width="18.5703125" style="39" customWidth="1"/>
    <col min="7174" max="7174" width="20" style="39" customWidth="1"/>
    <col min="7175" max="7426" width="9.140625" style="39"/>
    <col min="7427" max="7427" width="15.5703125" style="39" customWidth="1"/>
    <col min="7428" max="7428" width="19" style="39" customWidth="1"/>
    <col min="7429" max="7429" width="18.5703125" style="39" customWidth="1"/>
    <col min="7430" max="7430" width="20" style="39" customWidth="1"/>
    <col min="7431" max="7682" width="9.140625" style="39"/>
    <col min="7683" max="7683" width="15.5703125" style="39" customWidth="1"/>
    <col min="7684" max="7684" width="19" style="39" customWidth="1"/>
    <col min="7685" max="7685" width="18.5703125" style="39" customWidth="1"/>
    <col min="7686" max="7686" width="20" style="39" customWidth="1"/>
    <col min="7687" max="7938" width="9.140625" style="39"/>
    <col min="7939" max="7939" width="15.5703125" style="39" customWidth="1"/>
    <col min="7940" max="7940" width="19" style="39" customWidth="1"/>
    <col min="7941" max="7941" width="18.5703125" style="39" customWidth="1"/>
    <col min="7942" max="7942" width="20" style="39" customWidth="1"/>
    <col min="7943" max="8194" width="9.140625" style="39"/>
    <col min="8195" max="8195" width="15.5703125" style="39" customWidth="1"/>
    <col min="8196" max="8196" width="19" style="39" customWidth="1"/>
    <col min="8197" max="8197" width="18.5703125" style="39" customWidth="1"/>
    <col min="8198" max="8198" width="20" style="39" customWidth="1"/>
    <col min="8199" max="8450" width="9.140625" style="39"/>
    <col min="8451" max="8451" width="15.5703125" style="39" customWidth="1"/>
    <col min="8452" max="8452" width="19" style="39" customWidth="1"/>
    <col min="8453" max="8453" width="18.5703125" style="39" customWidth="1"/>
    <col min="8454" max="8454" width="20" style="39" customWidth="1"/>
    <col min="8455" max="8706" width="9.140625" style="39"/>
    <col min="8707" max="8707" width="15.5703125" style="39" customWidth="1"/>
    <col min="8708" max="8708" width="19" style="39" customWidth="1"/>
    <col min="8709" max="8709" width="18.5703125" style="39" customWidth="1"/>
    <col min="8710" max="8710" width="20" style="39" customWidth="1"/>
    <col min="8711" max="8962" width="9.140625" style="39"/>
    <col min="8963" max="8963" width="15.5703125" style="39" customWidth="1"/>
    <col min="8964" max="8964" width="19" style="39" customWidth="1"/>
    <col min="8965" max="8965" width="18.5703125" style="39" customWidth="1"/>
    <col min="8966" max="8966" width="20" style="39" customWidth="1"/>
    <col min="8967" max="9218" width="9.140625" style="39"/>
    <col min="9219" max="9219" width="15.5703125" style="39" customWidth="1"/>
    <col min="9220" max="9220" width="19" style="39" customWidth="1"/>
    <col min="9221" max="9221" width="18.5703125" style="39" customWidth="1"/>
    <col min="9222" max="9222" width="20" style="39" customWidth="1"/>
    <col min="9223" max="9474" width="9.140625" style="39"/>
    <col min="9475" max="9475" width="15.5703125" style="39" customWidth="1"/>
    <col min="9476" max="9476" width="19" style="39" customWidth="1"/>
    <col min="9477" max="9477" width="18.5703125" style="39" customWidth="1"/>
    <col min="9478" max="9478" width="20" style="39" customWidth="1"/>
    <col min="9479" max="9730" width="9.140625" style="39"/>
    <col min="9731" max="9731" width="15.5703125" style="39" customWidth="1"/>
    <col min="9732" max="9732" width="19" style="39" customWidth="1"/>
    <col min="9733" max="9733" width="18.5703125" style="39" customWidth="1"/>
    <col min="9734" max="9734" width="20" style="39" customWidth="1"/>
    <col min="9735" max="9986" width="9.140625" style="39"/>
    <col min="9987" max="9987" width="15.5703125" style="39" customWidth="1"/>
    <col min="9988" max="9988" width="19" style="39" customWidth="1"/>
    <col min="9989" max="9989" width="18.5703125" style="39" customWidth="1"/>
    <col min="9990" max="9990" width="20" style="39" customWidth="1"/>
    <col min="9991" max="10242" width="9.140625" style="39"/>
    <col min="10243" max="10243" width="15.5703125" style="39" customWidth="1"/>
    <col min="10244" max="10244" width="19" style="39" customWidth="1"/>
    <col min="10245" max="10245" width="18.5703125" style="39" customWidth="1"/>
    <col min="10246" max="10246" width="20" style="39" customWidth="1"/>
    <col min="10247" max="10498" width="9.140625" style="39"/>
    <col min="10499" max="10499" width="15.5703125" style="39" customWidth="1"/>
    <col min="10500" max="10500" width="19" style="39" customWidth="1"/>
    <col min="10501" max="10501" width="18.5703125" style="39" customWidth="1"/>
    <col min="10502" max="10502" width="20" style="39" customWidth="1"/>
    <col min="10503" max="10754" width="9.140625" style="39"/>
    <col min="10755" max="10755" width="15.5703125" style="39" customWidth="1"/>
    <col min="10756" max="10756" width="19" style="39" customWidth="1"/>
    <col min="10757" max="10757" width="18.5703125" style="39" customWidth="1"/>
    <col min="10758" max="10758" width="20" style="39" customWidth="1"/>
    <col min="10759" max="11010" width="9.140625" style="39"/>
    <col min="11011" max="11011" width="15.5703125" style="39" customWidth="1"/>
    <col min="11012" max="11012" width="19" style="39" customWidth="1"/>
    <col min="11013" max="11013" width="18.5703125" style="39" customWidth="1"/>
    <col min="11014" max="11014" width="20" style="39" customWidth="1"/>
    <col min="11015" max="11266" width="9.140625" style="39"/>
    <col min="11267" max="11267" width="15.5703125" style="39" customWidth="1"/>
    <col min="11268" max="11268" width="19" style="39" customWidth="1"/>
    <col min="11269" max="11269" width="18.5703125" style="39" customWidth="1"/>
    <col min="11270" max="11270" width="20" style="39" customWidth="1"/>
    <col min="11271" max="11522" width="9.140625" style="39"/>
    <col min="11523" max="11523" width="15.5703125" style="39" customWidth="1"/>
    <col min="11524" max="11524" width="19" style="39" customWidth="1"/>
    <col min="11525" max="11525" width="18.5703125" style="39" customWidth="1"/>
    <col min="11526" max="11526" width="20" style="39" customWidth="1"/>
    <col min="11527" max="11778" width="9.140625" style="39"/>
    <col min="11779" max="11779" width="15.5703125" style="39" customWidth="1"/>
    <col min="11780" max="11780" width="19" style="39" customWidth="1"/>
    <col min="11781" max="11781" width="18.5703125" style="39" customWidth="1"/>
    <col min="11782" max="11782" width="20" style="39" customWidth="1"/>
    <col min="11783" max="12034" width="9.140625" style="39"/>
    <col min="12035" max="12035" width="15.5703125" style="39" customWidth="1"/>
    <col min="12036" max="12036" width="19" style="39" customWidth="1"/>
    <col min="12037" max="12037" width="18.5703125" style="39" customWidth="1"/>
    <col min="12038" max="12038" width="20" style="39" customWidth="1"/>
    <col min="12039" max="12290" width="9.140625" style="39"/>
    <col min="12291" max="12291" width="15.5703125" style="39" customWidth="1"/>
    <col min="12292" max="12292" width="19" style="39" customWidth="1"/>
    <col min="12293" max="12293" width="18.5703125" style="39" customWidth="1"/>
    <col min="12294" max="12294" width="20" style="39" customWidth="1"/>
    <col min="12295" max="12546" width="9.140625" style="39"/>
    <col min="12547" max="12547" width="15.5703125" style="39" customWidth="1"/>
    <col min="12548" max="12548" width="19" style="39" customWidth="1"/>
    <col min="12549" max="12549" width="18.5703125" style="39" customWidth="1"/>
    <col min="12550" max="12550" width="20" style="39" customWidth="1"/>
    <col min="12551" max="12802" width="9.140625" style="39"/>
    <col min="12803" max="12803" width="15.5703125" style="39" customWidth="1"/>
    <col min="12804" max="12804" width="19" style="39" customWidth="1"/>
    <col min="12805" max="12805" width="18.5703125" style="39" customWidth="1"/>
    <col min="12806" max="12806" width="20" style="39" customWidth="1"/>
    <col min="12807" max="13058" width="9.140625" style="39"/>
    <col min="13059" max="13059" width="15.5703125" style="39" customWidth="1"/>
    <col min="13060" max="13060" width="19" style="39" customWidth="1"/>
    <col min="13061" max="13061" width="18.5703125" style="39" customWidth="1"/>
    <col min="13062" max="13062" width="20" style="39" customWidth="1"/>
    <col min="13063" max="13314" width="9.140625" style="39"/>
    <col min="13315" max="13315" width="15.5703125" style="39" customWidth="1"/>
    <col min="13316" max="13316" width="19" style="39" customWidth="1"/>
    <col min="13317" max="13317" width="18.5703125" style="39" customWidth="1"/>
    <col min="13318" max="13318" width="20" style="39" customWidth="1"/>
    <col min="13319" max="13570" width="9.140625" style="39"/>
    <col min="13571" max="13571" width="15.5703125" style="39" customWidth="1"/>
    <col min="13572" max="13572" width="19" style="39" customWidth="1"/>
    <col min="13573" max="13573" width="18.5703125" style="39" customWidth="1"/>
    <col min="13574" max="13574" width="20" style="39" customWidth="1"/>
    <col min="13575" max="13826" width="9.140625" style="39"/>
    <col min="13827" max="13827" width="15.5703125" style="39" customWidth="1"/>
    <col min="13828" max="13828" width="19" style="39" customWidth="1"/>
    <col min="13829" max="13829" width="18.5703125" style="39" customWidth="1"/>
    <col min="13830" max="13830" width="20" style="39" customWidth="1"/>
    <col min="13831" max="14082" width="9.140625" style="39"/>
    <col min="14083" max="14083" width="15.5703125" style="39" customWidth="1"/>
    <col min="14084" max="14084" width="19" style="39" customWidth="1"/>
    <col min="14085" max="14085" width="18.5703125" style="39" customWidth="1"/>
    <col min="14086" max="14086" width="20" style="39" customWidth="1"/>
    <col min="14087" max="14338" width="9.140625" style="39"/>
    <col min="14339" max="14339" width="15.5703125" style="39" customWidth="1"/>
    <col min="14340" max="14340" width="19" style="39" customWidth="1"/>
    <col min="14341" max="14341" width="18.5703125" style="39" customWidth="1"/>
    <col min="14342" max="14342" width="20" style="39" customWidth="1"/>
    <col min="14343" max="14594" width="9.140625" style="39"/>
    <col min="14595" max="14595" width="15.5703125" style="39" customWidth="1"/>
    <col min="14596" max="14596" width="19" style="39" customWidth="1"/>
    <col min="14597" max="14597" width="18.5703125" style="39" customWidth="1"/>
    <col min="14598" max="14598" width="20" style="39" customWidth="1"/>
    <col min="14599" max="14850" width="9.140625" style="39"/>
    <col min="14851" max="14851" width="15.5703125" style="39" customWidth="1"/>
    <col min="14852" max="14852" width="19" style="39" customWidth="1"/>
    <col min="14853" max="14853" width="18.5703125" style="39" customWidth="1"/>
    <col min="14854" max="14854" width="20" style="39" customWidth="1"/>
    <col min="14855" max="15106" width="9.140625" style="39"/>
    <col min="15107" max="15107" width="15.5703125" style="39" customWidth="1"/>
    <col min="15108" max="15108" width="19" style="39" customWidth="1"/>
    <col min="15109" max="15109" width="18.5703125" style="39" customWidth="1"/>
    <col min="15110" max="15110" width="20" style="39" customWidth="1"/>
    <col min="15111" max="15362" width="9.140625" style="39"/>
    <col min="15363" max="15363" width="15.5703125" style="39" customWidth="1"/>
    <col min="15364" max="15364" width="19" style="39" customWidth="1"/>
    <col min="15365" max="15365" width="18.5703125" style="39" customWidth="1"/>
    <col min="15366" max="15366" width="20" style="39" customWidth="1"/>
    <col min="15367" max="15618" width="9.140625" style="39"/>
    <col min="15619" max="15619" width="15.5703125" style="39" customWidth="1"/>
    <col min="15620" max="15620" width="19" style="39" customWidth="1"/>
    <col min="15621" max="15621" width="18.5703125" style="39" customWidth="1"/>
    <col min="15622" max="15622" width="20" style="39" customWidth="1"/>
    <col min="15623" max="15874" width="9.140625" style="39"/>
    <col min="15875" max="15875" width="15.5703125" style="39" customWidth="1"/>
    <col min="15876" max="15876" width="19" style="39" customWidth="1"/>
    <col min="15877" max="15877" width="18.5703125" style="39" customWidth="1"/>
    <col min="15878" max="15878" width="20" style="39" customWidth="1"/>
    <col min="15879" max="16130" width="9.140625" style="39"/>
    <col min="16131" max="16131" width="15.5703125" style="39" customWidth="1"/>
    <col min="16132" max="16132" width="19" style="39" customWidth="1"/>
    <col min="16133" max="16133" width="18.5703125" style="39" customWidth="1"/>
    <col min="16134" max="16134" width="20" style="39" customWidth="1"/>
    <col min="16135" max="16384" width="9.140625" style="39"/>
  </cols>
  <sheetData>
    <row r="6" spans="2:12" ht="27.75" customHeight="1" x14ac:dyDescent="0.2">
      <c r="B6" s="453" t="s">
        <v>81</v>
      </c>
      <c r="C6" s="453"/>
      <c r="D6" s="453"/>
      <c r="E6" s="453"/>
      <c r="F6" s="453"/>
      <c r="H6" s="453" t="s">
        <v>399</v>
      </c>
      <c r="I6" s="453"/>
      <c r="J6" s="453"/>
      <c r="K6" s="453"/>
      <c r="L6" s="453"/>
    </row>
    <row r="7" spans="2:12" ht="30.75" customHeight="1" thickBot="1" x14ac:dyDescent="0.25">
      <c r="B7" s="454"/>
      <c r="C7" s="454"/>
      <c r="D7" s="454"/>
      <c r="E7" s="454"/>
      <c r="F7" s="454"/>
      <c r="H7" s="454"/>
      <c r="I7" s="454"/>
      <c r="J7" s="454"/>
      <c r="K7" s="454"/>
      <c r="L7" s="454"/>
    </row>
    <row r="8" spans="2:12" ht="32.25" thickBot="1" x14ac:dyDescent="0.25">
      <c r="B8" s="455" t="s">
        <v>76</v>
      </c>
      <c r="C8" s="456" t="s">
        <v>77</v>
      </c>
      <c r="D8" s="40" t="s">
        <v>78</v>
      </c>
      <c r="E8" s="40" t="s">
        <v>79</v>
      </c>
      <c r="F8" s="41" t="s">
        <v>80</v>
      </c>
      <c r="H8" s="455" t="s">
        <v>76</v>
      </c>
      <c r="I8" s="456" t="s">
        <v>77</v>
      </c>
      <c r="J8" s="40" t="s">
        <v>78</v>
      </c>
      <c r="K8" s="40" t="s">
        <v>79</v>
      </c>
      <c r="L8" s="41" t="s">
        <v>80</v>
      </c>
    </row>
    <row r="9" spans="2:12" ht="13.5" thickBot="1" x14ac:dyDescent="0.25">
      <c r="B9" s="42"/>
      <c r="C9" s="43">
        <f>Конструктор!F67</f>
        <v>0</v>
      </c>
      <c r="D9" s="44"/>
      <c r="E9" s="45">
        <v>7.2499999999999995E-2</v>
      </c>
      <c r="F9" s="46"/>
      <c r="H9" s="42"/>
      <c r="I9" s="43">
        <f>Конструктор!F66</f>
        <v>0</v>
      </c>
      <c r="J9" s="44"/>
      <c r="K9" s="45">
        <v>0.05</v>
      </c>
      <c r="L9" s="46"/>
    </row>
    <row r="10" spans="2:12" ht="13.5" thickBot="1" x14ac:dyDescent="0.25">
      <c r="B10" s="47">
        <v>1</v>
      </c>
      <c r="C10" s="48">
        <f>C9-D10</f>
        <v>0</v>
      </c>
      <c r="D10" s="48">
        <v>0</v>
      </c>
      <c r="E10" s="48">
        <f>C10*$E$9/12</f>
        <v>0</v>
      </c>
      <c r="F10" s="49">
        <f>D10+E10</f>
        <v>0</v>
      </c>
      <c r="H10" s="47">
        <v>1</v>
      </c>
      <c r="I10" s="48">
        <f>I9-J10</f>
        <v>0</v>
      </c>
      <c r="J10" s="48">
        <v>0</v>
      </c>
      <c r="K10" s="48">
        <f>I10*$E$9/12</f>
        <v>0</v>
      </c>
      <c r="L10" s="49">
        <f>J10+K10</f>
        <v>0</v>
      </c>
    </row>
    <row r="11" spans="2:12" ht="13.5" thickBot="1" x14ac:dyDescent="0.25">
      <c r="B11" s="47">
        <v>2</v>
      </c>
      <c r="C11" s="48">
        <f>C10-D11</f>
        <v>0</v>
      </c>
      <c r="D11" s="226">
        <v>0</v>
      </c>
      <c r="E11" s="48">
        <f>C11*$E$9/12</f>
        <v>0</v>
      </c>
      <c r="F11" s="49">
        <f t="shared" ref="F11:F45" si="0">D11+E11</f>
        <v>0</v>
      </c>
      <c r="H11" s="47">
        <v>2</v>
      </c>
      <c r="I11" s="48">
        <f>I10-J11</f>
        <v>0</v>
      </c>
      <c r="J11" s="226">
        <f>J10</f>
        <v>0</v>
      </c>
      <c r="K11" s="48">
        <f>I11*$E$9/12</f>
        <v>0</v>
      </c>
      <c r="L11" s="49">
        <f t="shared" ref="L11:L44" si="1">J11+K11</f>
        <v>0</v>
      </c>
    </row>
    <row r="12" spans="2:12" ht="13.5" thickBot="1" x14ac:dyDescent="0.25">
      <c r="B12" s="47">
        <v>3</v>
      </c>
      <c r="C12" s="48">
        <f t="shared" ref="C12:C45" si="2">C11-D12</f>
        <v>0</v>
      </c>
      <c r="D12" s="226">
        <v>0</v>
      </c>
      <c r="E12" s="48">
        <f>C12*$E$9/12</f>
        <v>0</v>
      </c>
      <c r="F12" s="49">
        <f t="shared" si="0"/>
        <v>0</v>
      </c>
      <c r="H12" s="47">
        <v>3</v>
      </c>
      <c r="I12" s="48">
        <f t="shared" ref="I12:I44" si="3">I11-J12</f>
        <v>0</v>
      </c>
      <c r="J12" s="226">
        <f t="shared" ref="J12:J20" si="4">J11</f>
        <v>0</v>
      </c>
      <c r="K12" s="48">
        <f>I12*$E$9/12</f>
        <v>0</v>
      </c>
      <c r="L12" s="49">
        <f t="shared" si="1"/>
        <v>0</v>
      </c>
    </row>
    <row r="13" spans="2:12" ht="13.5" thickBot="1" x14ac:dyDescent="0.25">
      <c r="B13" s="47">
        <v>4</v>
      </c>
      <c r="C13" s="48">
        <f t="shared" si="2"/>
        <v>0</v>
      </c>
      <c r="D13" s="226">
        <v>0</v>
      </c>
      <c r="E13" s="48">
        <f t="shared" ref="E13:E45" si="5">C13*$E$9/12</f>
        <v>0</v>
      </c>
      <c r="F13" s="49">
        <f t="shared" si="0"/>
        <v>0</v>
      </c>
      <c r="H13" s="47">
        <v>4</v>
      </c>
      <c r="I13" s="48">
        <f t="shared" si="3"/>
        <v>0</v>
      </c>
      <c r="J13" s="226">
        <f t="shared" si="4"/>
        <v>0</v>
      </c>
      <c r="K13" s="48">
        <f t="shared" ref="K13:K44" si="6">I13*$E$9/12</f>
        <v>0</v>
      </c>
      <c r="L13" s="49">
        <f t="shared" si="1"/>
        <v>0</v>
      </c>
    </row>
    <row r="14" spans="2:12" ht="13.5" thickBot="1" x14ac:dyDescent="0.25">
      <c r="B14" s="47">
        <v>5</v>
      </c>
      <c r="C14" s="48">
        <f t="shared" si="2"/>
        <v>0</v>
      </c>
      <c r="D14" s="226">
        <v>0</v>
      </c>
      <c r="E14" s="48">
        <f t="shared" si="5"/>
        <v>0</v>
      </c>
      <c r="F14" s="49">
        <f t="shared" si="0"/>
        <v>0</v>
      </c>
      <c r="H14" s="47">
        <v>5</v>
      </c>
      <c r="I14" s="48">
        <f t="shared" si="3"/>
        <v>0</v>
      </c>
      <c r="J14" s="226">
        <f t="shared" si="4"/>
        <v>0</v>
      </c>
      <c r="K14" s="48">
        <f t="shared" si="6"/>
        <v>0</v>
      </c>
      <c r="L14" s="49">
        <f t="shared" si="1"/>
        <v>0</v>
      </c>
    </row>
    <row r="15" spans="2:12" ht="13.5" thickBot="1" x14ac:dyDescent="0.25">
      <c r="B15" s="47">
        <v>6</v>
      </c>
      <c r="C15" s="48">
        <f t="shared" si="2"/>
        <v>0</v>
      </c>
      <c r="D15" s="226">
        <v>0</v>
      </c>
      <c r="E15" s="48">
        <f t="shared" si="5"/>
        <v>0</v>
      </c>
      <c r="F15" s="49">
        <f t="shared" si="0"/>
        <v>0</v>
      </c>
      <c r="H15" s="47">
        <v>6</v>
      </c>
      <c r="I15" s="48">
        <f t="shared" si="3"/>
        <v>0</v>
      </c>
      <c r="J15" s="226">
        <f t="shared" si="4"/>
        <v>0</v>
      </c>
      <c r="K15" s="48">
        <f t="shared" si="6"/>
        <v>0</v>
      </c>
      <c r="L15" s="49">
        <f t="shared" si="1"/>
        <v>0</v>
      </c>
    </row>
    <row r="16" spans="2:12" ht="13.5" thickBot="1" x14ac:dyDescent="0.25">
      <c r="B16" s="47">
        <v>7</v>
      </c>
      <c r="C16" s="48">
        <f t="shared" si="2"/>
        <v>0</v>
      </c>
      <c r="D16" s="226">
        <v>0</v>
      </c>
      <c r="E16" s="48">
        <f t="shared" si="5"/>
        <v>0</v>
      </c>
      <c r="F16" s="49">
        <f t="shared" si="0"/>
        <v>0</v>
      </c>
      <c r="H16" s="47">
        <v>7</v>
      </c>
      <c r="I16" s="48">
        <f t="shared" si="3"/>
        <v>0</v>
      </c>
      <c r="J16" s="226">
        <f t="shared" si="4"/>
        <v>0</v>
      </c>
      <c r="K16" s="48">
        <f t="shared" si="6"/>
        <v>0</v>
      </c>
      <c r="L16" s="49">
        <f t="shared" si="1"/>
        <v>0</v>
      </c>
    </row>
    <row r="17" spans="2:12" ht="13.5" thickBot="1" x14ac:dyDescent="0.25">
      <c r="B17" s="47">
        <v>8</v>
      </c>
      <c r="C17" s="48">
        <f t="shared" si="2"/>
        <v>0</v>
      </c>
      <c r="D17" s="226">
        <v>0</v>
      </c>
      <c r="E17" s="48">
        <f t="shared" si="5"/>
        <v>0</v>
      </c>
      <c r="F17" s="49">
        <f t="shared" si="0"/>
        <v>0</v>
      </c>
      <c r="H17" s="47">
        <v>8</v>
      </c>
      <c r="I17" s="48">
        <f t="shared" si="3"/>
        <v>0</v>
      </c>
      <c r="J17" s="226">
        <f t="shared" si="4"/>
        <v>0</v>
      </c>
      <c r="K17" s="48">
        <f t="shared" si="6"/>
        <v>0</v>
      </c>
      <c r="L17" s="49">
        <f t="shared" si="1"/>
        <v>0</v>
      </c>
    </row>
    <row r="18" spans="2:12" ht="13.5" thickBot="1" x14ac:dyDescent="0.25">
      <c r="B18" s="47">
        <v>9</v>
      </c>
      <c r="C18" s="48">
        <f t="shared" si="2"/>
        <v>0</v>
      </c>
      <c r="D18" s="226">
        <v>0</v>
      </c>
      <c r="E18" s="48">
        <f t="shared" si="5"/>
        <v>0</v>
      </c>
      <c r="F18" s="49">
        <f t="shared" si="0"/>
        <v>0</v>
      </c>
      <c r="H18" s="47">
        <v>9</v>
      </c>
      <c r="I18" s="48">
        <f t="shared" si="3"/>
        <v>0</v>
      </c>
      <c r="J18" s="226">
        <f t="shared" si="4"/>
        <v>0</v>
      </c>
      <c r="K18" s="48">
        <f t="shared" si="6"/>
        <v>0</v>
      </c>
      <c r="L18" s="49">
        <f t="shared" si="1"/>
        <v>0</v>
      </c>
    </row>
    <row r="19" spans="2:12" ht="13.5" thickBot="1" x14ac:dyDescent="0.25">
      <c r="B19" s="47">
        <v>10</v>
      </c>
      <c r="C19" s="48">
        <f t="shared" si="2"/>
        <v>0</v>
      </c>
      <c r="D19" s="226">
        <v>0</v>
      </c>
      <c r="E19" s="48">
        <f t="shared" si="5"/>
        <v>0</v>
      </c>
      <c r="F19" s="49">
        <f t="shared" si="0"/>
        <v>0</v>
      </c>
      <c r="H19" s="47">
        <v>10</v>
      </c>
      <c r="I19" s="48">
        <f t="shared" si="3"/>
        <v>0</v>
      </c>
      <c r="J19" s="226">
        <f t="shared" si="4"/>
        <v>0</v>
      </c>
      <c r="K19" s="48">
        <f t="shared" si="6"/>
        <v>0</v>
      </c>
      <c r="L19" s="49">
        <f t="shared" si="1"/>
        <v>0</v>
      </c>
    </row>
    <row r="20" spans="2:12" ht="13.5" thickBot="1" x14ac:dyDescent="0.25">
      <c r="B20" s="47">
        <v>11</v>
      </c>
      <c r="C20" s="48">
        <f t="shared" si="2"/>
        <v>0</v>
      </c>
      <c r="D20" s="226">
        <v>0</v>
      </c>
      <c r="E20" s="48">
        <f t="shared" si="5"/>
        <v>0</v>
      </c>
      <c r="F20" s="49">
        <f t="shared" si="0"/>
        <v>0</v>
      </c>
      <c r="H20" s="47">
        <v>11</v>
      </c>
      <c r="I20" s="48">
        <f t="shared" si="3"/>
        <v>0</v>
      </c>
      <c r="J20" s="226">
        <f t="shared" si="4"/>
        <v>0</v>
      </c>
      <c r="K20" s="48">
        <f t="shared" si="6"/>
        <v>0</v>
      </c>
      <c r="L20" s="49">
        <f t="shared" si="1"/>
        <v>0</v>
      </c>
    </row>
    <row r="21" spans="2:12" ht="13.5" thickBot="1" x14ac:dyDescent="0.25">
      <c r="B21" s="47">
        <v>12</v>
      </c>
      <c r="C21" s="48">
        <f t="shared" si="2"/>
        <v>0</v>
      </c>
      <c r="D21" s="226">
        <v>0</v>
      </c>
      <c r="E21" s="48">
        <f t="shared" si="5"/>
        <v>0</v>
      </c>
      <c r="F21" s="49">
        <f t="shared" si="0"/>
        <v>0</v>
      </c>
      <c r="H21" s="47">
        <v>12</v>
      </c>
      <c r="I21" s="226">
        <f t="shared" ref="I21" si="7">I20-J21</f>
        <v>0</v>
      </c>
      <c r="J21" s="226">
        <f t="shared" ref="J21" si="8">J20</f>
        <v>0</v>
      </c>
      <c r="K21" s="226">
        <f t="shared" ref="K21" si="9">I21*$E$9/12</f>
        <v>0</v>
      </c>
      <c r="L21" s="227">
        <f t="shared" ref="L21" si="10">J21+K21</f>
        <v>0</v>
      </c>
    </row>
    <row r="22" spans="2:12" ht="13.5" thickBot="1" x14ac:dyDescent="0.25">
      <c r="B22" s="47">
        <v>13</v>
      </c>
      <c r="C22" s="48">
        <f t="shared" si="2"/>
        <v>0</v>
      </c>
      <c r="D22" s="226">
        <f t="shared" ref="D22:D74" si="11">$C$9/108</f>
        <v>0</v>
      </c>
      <c r="E22" s="48">
        <f t="shared" si="5"/>
        <v>0</v>
      </c>
      <c r="F22" s="49">
        <f t="shared" si="0"/>
        <v>0</v>
      </c>
      <c r="H22" s="47">
        <f>H21+1</f>
        <v>13</v>
      </c>
      <c r="I22" s="226">
        <f t="shared" si="3"/>
        <v>0</v>
      </c>
      <c r="J22" s="226">
        <f>I9</f>
        <v>0</v>
      </c>
      <c r="K22" s="226">
        <f t="shared" si="6"/>
        <v>0</v>
      </c>
      <c r="L22" s="227">
        <f t="shared" si="1"/>
        <v>0</v>
      </c>
    </row>
    <row r="23" spans="2:12" ht="13.5" thickBot="1" x14ac:dyDescent="0.25">
      <c r="B23" s="47">
        <v>14</v>
      </c>
      <c r="C23" s="48">
        <f t="shared" si="2"/>
        <v>0</v>
      </c>
      <c r="D23" s="226">
        <f t="shared" si="11"/>
        <v>0</v>
      </c>
      <c r="E23" s="48">
        <f t="shared" si="5"/>
        <v>0</v>
      </c>
      <c r="F23" s="49">
        <f t="shared" si="0"/>
        <v>0</v>
      </c>
      <c r="H23" s="225">
        <f t="shared" ref="H23:H45" si="12">H22+1</f>
        <v>14</v>
      </c>
      <c r="I23" s="226">
        <f t="shared" si="3"/>
        <v>0</v>
      </c>
      <c r="J23" s="226">
        <v>0</v>
      </c>
      <c r="K23" s="226">
        <f t="shared" si="6"/>
        <v>0</v>
      </c>
      <c r="L23" s="227">
        <f t="shared" si="1"/>
        <v>0</v>
      </c>
    </row>
    <row r="24" spans="2:12" ht="13.5" thickBot="1" x14ac:dyDescent="0.25">
      <c r="B24" s="47">
        <v>15</v>
      </c>
      <c r="C24" s="48">
        <f t="shared" si="2"/>
        <v>0</v>
      </c>
      <c r="D24" s="226">
        <f t="shared" si="11"/>
        <v>0</v>
      </c>
      <c r="E24" s="48">
        <f t="shared" si="5"/>
        <v>0</v>
      </c>
      <c r="F24" s="49">
        <f t="shared" si="0"/>
        <v>0</v>
      </c>
      <c r="H24" s="225">
        <f t="shared" si="12"/>
        <v>15</v>
      </c>
      <c r="I24" s="226">
        <f t="shared" si="3"/>
        <v>0</v>
      </c>
      <c r="J24" s="226">
        <v>0</v>
      </c>
      <c r="K24" s="226">
        <f t="shared" si="6"/>
        <v>0</v>
      </c>
      <c r="L24" s="227">
        <f t="shared" si="1"/>
        <v>0</v>
      </c>
    </row>
    <row r="25" spans="2:12" ht="13.5" thickBot="1" x14ac:dyDescent="0.25">
      <c r="B25" s="47">
        <v>16</v>
      </c>
      <c r="C25" s="48">
        <f t="shared" si="2"/>
        <v>0</v>
      </c>
      <c r="D25" s="226">
        <f t="shared" si="11"/>
        <v>0</v>
      </c>
      <c r="E25" s="48">
        <f t="shared" si="5"/>
        <v>0</v>
      </c>
      <c r="F25" s="49">
        <f t="shared" si="0"/>
        <v>0</v>
      </c>
      <c r="H25" s="225">
        <f t="shared" si="12"/>
        <v>16</v>
      </c>
      <c r="I25" s="226">
        <f t="shared" si="3"/>
        <v>0</v>
      </c>
      <c r="J25" s="226">
        <v>0</v>
      </c>
      <c r="K25" s="226">
        <f t="shared" si="6"/>
        <v>0</v>
      </c>
      <c r="L25" s="227">
        <f t="shared" si="1"/>
        <v>0</v>
      </c>
    </row>
    <row r="26" spans="2:12" ht="13.5" thickBot="1" x14ac:dyDescent="0.25">
      <c r="B26" s="47">
        <v>17</v>
      </c>
      <c r="C26" s="48">
        <f t="shared" si="2"/>
        <v>0</v>
      </c>
      <c r="D26" s="226">
        <f t="shared" si="11"/>
        <v>0</v>
      </c>
      <c r="E26" s="48">
        <f t="shared" si="5"/>
        <v>0</v>
      </c>
      <c r="F26" s="49">
        <f t="shared" si="0"/>
        <v>0</v>
      </c>
      <c r="H26" s="225">
        <f t="shared" si="12"/>
        <v>17</v>
      </c>
      <c r="I26" s="226">
        <f t="shared" si="3"/>
        <v>0</v>
      </c>
      <c r="J26" s="226">
        <v>0</v>
      </c>
      <c r="K26" s="226">
        <f t="shared" si="6"/>
        <v>0</v>
      </c>
      <c r="L26" s="227">
        <f t="shared" si="1"/>
        <v>0</v>
      </c>
    </row>
    <row r="27" spans="2:12" ht="13.5" thickBot="1" x14ac:dyDescent="0.25">
      <c r="B27" s="47">
        <v>18</v>
      </c>
      <c r="C27" s="48">
        <f t="shared" si="2"/>
        <v>0</v>
      </c>
      <c r="D27" s="226">
        <f t="shared" si="11"/>
        <v>0</v>
      </c>
      <c r="E27" s="48">
        <f t="shared" si="5"/>
        <v>0</v>
      </c>
      <c r="F27" s="49">
        <f t="shared" si="0"/>
        <v>0</v>
      </c>
      <c r="H27" s="225">
        <f t="shared" si="12"/>
        <v>18</v>
      </c>
      <c r="I27" s="226">
        <f t="shared" si="3"/>
        <v>0</v>
      </c>
      <c r="J27" s="226">
        <v>0</v>
      </c>
      <c r="K27" s="226">
        <f t="shared" si="6"/>
        <v>0</v>
      </c>
      <c r="L27" s="227">
        <f t="shared" si="1"/>
        <v>0</v>
      </c>
    </row>
    <row r="28" spans="2:12" ht="13.5" thickBot="1" x14ac:dyDescent="0.25">
      <c r="B28" s="47">
        <v>19</v>
      </c>
      <c r="C28" s="48">
        <f t="shared" si="2"/>
        <v>0</v>
      </c>
      <c r="D28" s="226">
        <f t="shared" si="11"/>
        <v>0</v>
      </c>
      <c r="E28" s="48">
        <f t="shared" si="5"/>
        <v>0</v>
      </c>
      <c r="F28" s="49">
        <f t="shared" si="0"/>
        <v>0</v>
      </c>
      <c r="H28" s="225">
        <f t="shared" si="12"/>
        <v>19</v>
      </c>
      <c r="I28" s="226">
        <f t="shared" si="3"/>
        <v>0</v>
      </c>
      <c r="J28" s="226">
        <v>0</v>
      </c>
      <c r="K28" s="226">
        <f t="shared" si="6"/>
        <v>0</v>
      </c>
      <c r="L28" s="227">
        <f t="shared" si="1"/>
        <v>0</v>
      </c>
    </row>
    <row r="29" spans="2:12" ht="13.5" thickBot="1" x14ac:dyDescent="0.25">
      <c r="B29" s="47">
        <v>20</v>
      </c>
      <c r="C29" s="48">
        <f t="shared" si="2"/>
        <v>0</v>
      </c>
      <c r="D29" s="226">
        <f t="shared" si="11"/>
        <v>0</v>
      </c>
      <c r="E29" s="48">
        <f t="shared" si="5"/>
        <v>0</v>
      </c>
      <c r="F29" s="49">
        <f t="shared" si="0"/>
        <v>0</v>
      </c>
      <c r="H29" s="225">
        <f t="shared" si="12"/>
        <v>20</v>
      </c>
      <c r="I29" s="226">
        <f t="shared" si="3"/>
        <v>0</v>
      </c>
      <c r="J29" s="226">
        <v>0</v>
      </c>
      <c r="K29" s="226">
        <f t="shared" si="6"/>
        <v>0</v>
      </c>
      <c r="L29" s="227">
        <f t="shared" si="1"/>
        <v>0</v>
      </c>
    </row>
    <row r="30" spans="2:12" ht="13.5" thickBot="1" x14ac:dyDescent="0.25">
      <c r="B30" s="47">
        <v>21</v>
      </c>
      <c r="C30" s="48">
        <f t="shared" si="2"/>
        <v>0</v>
      </c>
      <c r="D30" s="226">
        <f t="shared" si="11"/>
        <v>0</v>
      </c>
      <c r="E30" s="48">
        <f t="shared" si="5"/>
        <v>0</v>
      </c>
      <c r="F30" s="49">
        <f t="shared" si="0"/>
        <v>0</v>
      </c>
      <c r="H30" s="225">
        <f t="shared" si="12"/>
        <v>21</v>
      </c>
      <c r="I30" s="226">
        <f t="shared" si="3"/>
        <v>0</v>
      </c>
      <c r="J30" s="226">
        <v>0</v>
      </c>
      <c r="K30" s="226">
        <f t="shared" si="6"/>
        <v>0</v>
      </c>
      <c r="L30" s="227">
        <f t="shared" si="1"/>
        <v>0</v>
      </c>
    </row>
    <row r="31" spans="2:12" ht="13.5" thickBot="1" x14ac:dyDescent="0.25">
      <c r="B31" s="47">
        <v>22</v>
      </c>
      <c r="C31" s="48">
        <f t="shared" si="2"/>
        <v>0</v>
      </c>
      <c r="D31" s="226">
        <f t="shared" si="11"/>
        <v>0</v>
      </c>
      <c r="E31" s="48">
        <f t="shared" si="5"/>
        <v>0</v>
      </c>
      <c r="F31" s="49">
        <f t="shared" si="0"/>
        <v>0</v>
      </c>
      <c r="H31" s="225">
        <f t="shared" si="12"/>
        <v>22</v>
      </c>
      <c r="I31" s="226">
        <f t="shared" si="3"/>
        <v>0</v>
      </c>
      <c r="J31" s="226">
        <v>0</v>
      </c>
      <c r="K31" s="226">
        <f t="shared" si="6"/>
        <v>0</v>
      </c>
      <c r="L31" s="227">
        <f t="shared" si="1"/>
        <v>0</v>
      </c>
    </row>
    <row r="32" spans="2:12" ht="13.5" thickBot="1" x14ac:dyDescent="0.25">
      <c r="B32" s="47">
        <v>23</v>
      </c>
      <c r="C32" s="48">
        <f t="shared" si="2"/>
        <v>0</v>
      </c>
      <c r="D32" s="226">
        <f t="shared" si="11"/>
        <v>0</v>
      </c>
      <c r="E32" s="48">
        <f t="shared" si="5"/>
        <v>0</v>
      </c>
      <c r="F32" s="49">
        <f t="shared" si="0"/>
        <v>0</v>
      </c>
      <c r="H32" s="225">
        <f t="shared" si="12"/>
        <v>23</v>
      </c>
      <c r="I32" s="226">
        <f t="shared" si="3"/>
        <v>0</v>
      </c>
      <c r="J32" s="226">
        <v>0</v>
      </c>
      <c r="K32" s="226">
        <f t="shared" si="6"/>
        <v>0</v>
      </c>
      <c r="L32" s="227">
        <f t="shared" si="1"/>
        <v>0</v>
      </c>
    </row>
    <row r="33" spans="2:12" ht="13.5" thickBot="1" x14ac:dyDescent="0.25">
      <c r="B33" s="47">
        <v>24</v>
      </c>
      <c r="C33" s="48">
        <f t="shared" si="2"/>
        <v>0</v>
      </c>
      <c r="D33" s="226">
        <f t="shared" si="11"/>
        <v>0</v>
      </c>
      <c r="E33" s="48">
        <f t="shared" si="5"/>
        <v>0</v>
      </c>
      <c r="F33" s="49">
        <f t="shared" si="0"/>
        <v>0</v>
      </c>
      <c r="H33" s="225">
        <f t="shared" si="12"/>
        <v>24</v>
      </c>
      <c r="I33" s="226">
        <f t="shared" si="3"/>
        <v>0</v>
      </c>
      <c r="J33" s="226">
        <v>0</v>
      </c>
      <c r="K33" s="226">
        <f t="shared" si="6"/>
        <v>0</v>
      </c>
      <c r="L33" s="227">
        <f t="shared" si="1"/>
        <v>0</v>
      </c>
    </row>
    <row r="34" spans="2:12" ht="13.5" thickBot="1" x14ac:dyDescent="0.25">
      <c r="B34" s="47">
        <v>25</v>
      </c>
      <c r="C34" s="48">
        <f t="shared" si="2"/>
        <v>0</v>
      </c>
      <c r="D34" s="226">
        <f t="shared" si="11"/>
        <v>0</v>
      </c>
      <c r="E34" s="48">
        <f t="shared" si="5"/>
        <v>0</v>
      </c>
      <c r="F34" s="49">
        <f t="shared" si="0"/>
        <v>0</v>
      </c>
      <c r="H34" s="225">
        <f t="shared" si="12"/>
        <v>25</v>
      </c>
      <c r="I34" s="226">
        <f t="shared" si="3"/>
        <v>0</v>
      </c>
      <c r="J34" s="226">
        <v>0</v>
      </c>
      <c r="K34" s="226">
        <f t="shared" si="6"/>
        <v>0</v>
      </c>
      <c r="L34" s="227">
        <f t="shared" si="1"/>
        <v>0</v>
      </c>
    </row>
    <row r="35" spans="2:12" ht="13.5" thickBot="1" x14ac:dyDescent="0.25">
      <c r="B35" s="47">
        <v>26</v>
      </c>
      <c r="C35" s="48">
        <f t="shared" si="2"/>
        <v>0</v>
      </c>
      <c r="D35" s="226">
        <f t="shared" si="11"/>
        <v>0</v>
      </c>
      <c r="E35" s="48">
        <f t="shared" si="5"/>
        <v>0</v>
      </c>
      <c r="F35" s="49">
        <f t="shared" si="0"/>
        <v>0</v>
      </c>
      <c r="H35" s="225">
        <f>H34+1</f>
        <v>26</v>
      </c>
      <c r="I35" s="226">
        <f t="shared" si="3"/>
        <v>0</v>
      </c>
      <c r="J35" s="226">
        <v>0</v>
      </c>
      <c r="K35" s="226">
        <f t="shared" si="6"/>
        <v>0</v>
      </c>
      <c r="L35" s="227">
        <f t="shared" si="1"/>
        <v>0</v>
      </c>
    </row>
    <row r="36" spans="2:12" ht="13.5" thickBot="1" x14ac:dyDescent="0.25">
      <c r="B36" s="47">
        <v>27</v>
      </c>
      <c r="C36" s="48">
        <f t="shared" si="2"/>
        <v>0</v>
      </c>
      <c r="D36" s="226">
        <f t="shared" si="11"/>
        <v>0</v>
      </c>
      <c r="E36" s="48">
        <f t="shared" si="5"/>
        <v>0</v>
      </c>
      <c r="F36" s="49">
        <f t="shared" si="0"/>
        <v>0</v>
      </c>
      <c r="H36" s="225">
        <f t="shared" si="12"/>
        <v>27</v>
      </c>
      <c r="I36" s="226">
        <f t="shared" si="3"/>
        <v>0</v>
      </c>
      <c r="J36" s="226">
        <v>0</v>
      </c>
      <c r="K36" s="226">
        <f t="shared" si="6"/>
        <v>0</v>
      </c>
      <c r="L36" s="227">
        <f t="shared" si="1"/>
        <v>0</v>
      </c>
    </row>
    <row r="37" spans="2:12" ht="13.5" thickBot="1" x14ac:dyDescent="0.25">
      <c r="B37" s="47">
        <v>28</v>
      </c>
      <c r="C37" s="48">
        <f t="shared" si="2"/>
        <v>0</v>
      </c>
      <c r="D37" s="226">
        <f t="shared" si="11"/>
        <v>0</v>
      </c>
      <c r="E37" s="48">
        <f t="shared" si="5"/>
        <v>0</v>
      </c>
      <c r="F37" s="49">
        <f t="shared" si="0"/>
        <v>0</v>
      </c>
      <c r="H37" s="225">
        <f t="shared" si="12"/>
        <v>28</v>
      </c>
      <c r="I37" s="226">
        <f t="shared" si="3"/>
        <v>0</v>
      </c>
      <c r="J37" s="226">
        <v>0</v>
      </c>
      <c r="K37" s="226">
        <f t="shared" si="6"/>
        <v>0</v>
      </c>
      <c r="L37" s="227">
        <f t="shared" si="1"/>
        <v>0</v>
      </c>
    </row>
    <row r="38" spans="2:12" ht="13.5" thickBot="1" x14ac:dyDescent="0.25">
      <c r="B38" s="47">
        <v>29</v>
      </c>
      <c r="C38" s="48">
        <f t="shared" si="2"/>
        <v>0</v>
      </c>
      <c r="D38" s="226">
        <f t="shared" si="11"/>
        <v>0</v>
      </c>
      <c r="E38" s="48">
        <f t="shared" si="5"/>
        <v>0</v>
      </c>
      <c r="F38" s="49">
        <f t="shared" si="0"/>
        <v>0</v>
      </c>
      <c r="H38" s="225">
        <f t="shared" si="12"/>
        <v>29</v>
      </c>
      <c r="I38" s="226">
        <f t="shared" si="3"/>
        <v>0</v>
      </c>
      <c r="J38" s="226">
        <v>0</v>
      </c>
      <c r="K38" s="226">
        <f t="shared" si="6"/>
        <v>0</v>
      </c>
      <c r="L38" s="227">
        <f t="shared" si="1"/>
        <v>0</v>
      </c>
    </row>
    <row r="39" spans="2:12" ht="13.5" thickBot="1" x14ac:dyDescent="0.25">
      <c r="B39" s="47">
        <v>30</v>
      </c>
      <c r="C39" s="48">
        <f t="shared" si="2"/>
        <v>0</v>
      </c>
      <c r="D39" s="226">
        <f t="shared" si="11"/>
        <v>0</v>
      </c>
      <c r="E39" s="48">
        <f t="shared" si="5"/>
        <v>0</v>
      </c>
      <c r="F39" s="49">
        <f t="shared" si="0"/>
        <v>0</v>
      </c>
      <c r="H39" s="225">
        <f t="shared" si="12"/>
        <v>30</v>
      </c>
      <c r="I39" s="226">
        <f t="shared" si="3"/>
        <v>0</v>
      </c>
      <c r="J39" s="226">
        <v>0</v>
      </c>
      <c r="K39" s="226">
        <f t="shared" si="6"/>
        <v>0</v>
      </c>
      <c r="L39" s="227">
        <f t="shared" si="1"/>
        <v>0</v>
      </c>
    </row>
    <row r="40" spans="2:12" ht="13.5" thickBot="1" x14ac:dyDescent="0.25">
      <c r="B40" s="47">
        <v>31</v>
      </c>
      <c r="C40" s="48">
        <f t="shared" si="2"/>
        <v>0</v>
      </c>
      <c r="D40" s="226">
        <f t="shared" si="11"/>
        <v>0</v>
      </c>
      <c r="E40" s="48">
        <f t="shared" si="5"/>
        <v>0</v>
      </c>
      <c r="F40" s="49">
        <f t="shared" si="0"/>
        <v>0</v>
      </c>
      <c r="H40" s="225">
        <f t="shared" si="12"/>
        <v>31</v>
      </c>
      <c r="I40" s="226">
        <f t="shared" si="3"/>
        <v>0</v>
      </c>
      <c r="J40" s="226">
        <v>0</v>
      </c>
      <c r="K40" s="226">
        <f t="shared" si="6"/>
        <v>0</v>
      </c>
      <c r="L40" s="227">
        <f t="shared" si="1"/>
        <v>0</v>
      </c>
    </row>
    <row r="41" spans="2:12" ht="13.5" thickBot="1" x14ac:dyDescent="0.25">
      <c r="B41" s="47">
        <v>32</v>
      </c>
      <c r="C41" s="48">
        <f t="shared" si="2"/>
        <v>0</v>
      </c>
      <c r="D41" s="226">
        <f t="shared" si="11"/>
        <v>0</v>
      </c>
      <c r="E41" s="48">
        <f t="shared" si="5"/>
        <v>0</v>
      </c>
      <c r="F41" s="49">
        <f t="shared" si="0"/>
        <v>0</v>
      </c>
      <c r="H41" s="225">
        <f t="shared" si="12"/>
        <v>32</v>
      </c>
      <c r="I41" s="226">
        <f t="shared" si="3"/>
        <v>0</v>
      </c>
      <c r="J41" s="226">
        <v>0</v>
      </c>
      <c r="K41" s="226">
        <f t="shared" si="6"/>
        <v>0</v>
      </c>
      <c r="L41" s="227">
        <f t="shared" si="1"/>
        <v>0</v>
      </c>
    </row>
    <row r="42" spans="2:12" ht="13.5" thickBot="1" x14ac:dyDescent="0.25">
      <c r="B42" s="47">
        <v>33</v>
      </c>
      <c r="C42" s="48">
        <f t="shared" si="2"/>
        <v>0</v>
      </c>
      <c r="D42" s="226">
        <f t="shared" si="11"/>
        <v>0</v>
      </c>
      <c r="E42" s="48">
        <f t="shared" si="5"/>
        <v>0</v>
      </c>
      <c r="F42" s="49">
        <f t="shared" si="0"/>
        <v>0</v>
      </c>
      <c r="H42" s="225">
        <f t="shared" si="12"/>
        <v>33</v>
      </c>
      <c r="I42" s="226">
        <f t="shared" si="3"/>
        <v>0</v>
      </c>
      <c r="J42" s="226">
        <v>0</v>
      </c>
      <c r="K42" s="226">
        <f t="shared" si="6"/>
        <v>0</v>
      </c>
      <c r="L42" s="227">
        <f t="shared" si="1"/>
        <v>0</v>
      </c>
    </row>
    <row r="43" spans="2:12" ht="13.5" thickBot="1" x14ac:dyDescent="0.25">
      <c r="B43" s="47">
        <v>34</v>
      </c>
      <c r="C43" s="48">
        <f t="shared" si="2"/>
        <v>0</v>
      </c>
      <c r="D43" s="226">
        <f t="shared" si="11"/>
        <v>0</v>
      </c>
      <c r="E43" s="48">
        <f t="shared" si="5"/>
        <v>0</v>
      </c>
      <c r="F43" s="49">
        <f t="shared" si="0"/>
        <v>0</v>
      </c>
      <c r="H43" s="225">
        <f t="shared" si="12"/>
        <v>34</v>
      </c>
      <c r="I43" s="226">
        <f t="shared" si="3"/>
        <v>0</v>
      </c>
      <c r="J43" s="226">
        <v>0</v>
      </c>
      <c r="K43" s="226">
        <f t="shared" si="6"/>
        <v>0</v>
      </c>
      <c r="L43" s="227">
        <f t="shared" si="1"/>
        <v>0</v>
      </c>
    </row>
    <row r="44" spans="2:12" ht="13.5" thickBot="1" x14ac:dyDescent="0.25">
      <c r="B44" s="47">
        <v>35</v>
      </c>
      <c r="C44" s="48">
        <f t="shared" si="2"/>
        <v>0</v>
      </c>
      <c r="D44" s="226">
        <f t="shared" si="11"/>
        <v>0</v>
      </c>
      <c r="E44" s="48">
        <f t="shared" si="5"/>
        <v>0</v>
      </c>
      <c r="F44" s="49">
        <f t="shared" si="0"/>
        <v>0</v>
      </c>
      <c r="H44" s="225">
        <f t="shared" si="12"/>
        <v>35</v>
      </c>
      <c r="I44" s="226">
        <f t="shared" si="3"/>
        <v>0</v>
      </c>
      <c r="J44" s="226">
        <v>0</v>
      </c>
      <c r="K44" s="226">
        <f t="shared" si="6"/>
        <v>0</v>
      </c>
      <c r="L44" s="227">
        <f t="shared" si="1"/>
        <v>0</v>
      </c>
    </row>
    <row r="45" spans="2:12" ht="13.5" thickBot="1" x14ac:dyDescent="0.25">
      <c r="B45" s="47">
        <v>36</v>
      </c>
      <c r="C45" s="48">
        <f t="shared" si="2"/>
        <v>0</v>
      </c>
      <c r="D45" s="226">
        <f t="shared" si="11"/>
        <v>0</v>
      </c>
      <c r="E45" s="48">
        <f t="shared" si="5"/>
        <v>0</v>
      </c>
      <c r="F45" s="49">
        <f t="shared" si="0"/>
        <v>0</v>
      </c>
      <c r="H45" s="225">
        <f t="shared" si="12"/>
        <v>36</v>
      </c>
      <c r="I45" s="226">
        <f t="shared" ref="I45" si="13">I44-J45</f>
        <v>-1</v>
      </c>
      <c r="J45" s="226">
        <v>1</v>
      </c>
      <c r="K45" s="226">
        <f t="shared" ref="K45" si="14">I45*$E$9/12</f>
        <v>-6.0416666666666665E-3</v>
      </c>
      <c r="L45" s="227">
        <f t="shared" ref="L45" si="15">J45+K45</f>
        <v>0.99395833333333339</v>
      </c>
    </row>
    <row r="46" spans="2:12" ht="13.5" thickBot="1" x14ac:dyDescent="0.25">
      <c r="B46" s="47">
        <v>37</v>
      </c>
      <c r="C46" s="48">
        <f t="shared" ref="C46:C69" si="16">C45-D46</f>
        <v>0</v>
      </c>
      <c r="D46" s="226">
        <f t="shared" si="11"/>
        <v>0</v>
      </c>
      <c r="E46" s="48">
        <f t="shared" ref="E46:E69" si="17">C46*$E$9/12</f>
        <v>0</v>
      </c>
      <c r="F46" s="49">
        <f t="shared" ref="F46:F69" si="18">D46+E46</f>
        <v>0</v>
      </c>
    </row>
    <row r="47" spans="2:12" ht="13.5" thickBot="1" x14ac:dyDescent="0.25">
      <c r="B47" s="47">
        <v>38</v>
      </c>
      <c r="C47" s="48">
        <f t="shared" si="16"/>
        <v>0</v>
      </c>
      <c r="D47" s="226">
        <f t="shared" si="11"/>
        <v>0</v>
      </c>
      <c r="E47" s="48">
        <f t="shared" si="17"/>
        <v>0</v>
      </c>
      <c r="F47" s="49">
        <f t="shared" si="18"/>
        <v>0</v>
      </c>
    </row>
    <row r="48" spans="2:12" ht="13.5" thickBot="1" x14ac:dyDescent="0.25">
      <c r="B48" s="47">
        <v>39</v>
      </c>
      <c r="C48" s="48">
        <f t="shared" si="16"/>
        <v>0</v>
      </c>
      <c r="D48" s="226">
        <f t="shared" si="11"/>
        <v>0</v>
      </c>
      <c r="E48" s="48">
        <f t="shared" si="17"/>
        <v>0</v>
      </c>
      <c r="F48" s="49">
        <f t="shared" si="18"/>
        <v>0</v>
      </c>
    </row>
    <row r="49" spans="2:6" ht="13.5" thickBot="1" x14ac:dyDescent="0.25">
      <c r="B49" s="47">
        <v>40</v>
      </c>
      <c r="C49" s="48">
        <f t="shared" si="16"/>
        <v>0</v>
      </c>
      <c r="D49" s="226">
        <f t="shared" si="11"/>
        <v>0</v>
      </c>
      <c r="E49" s="48">
        <f t="shared" si="17"/>
        <v>0</v>
      </c>
      <c r="F49" s="49">
        <f t="shared" si="18"/>
        <v>0</v>
      </c>
    </row>
    <row r="50" spans="2:6" ht="13.5" thickBot="1" x14ac:dyDescent="0.25">
      <c r="B50" s="47">
        <v>41</v>
      </c>
      <c r="C50" s="48">
        <f t="shared" si="16"/>
        <v>0</v>
      </c>
      <c r="D50" s="226">
        <f t="shared" si="11"/>
        <v>0</v>
      </c>
      <c r="E50" s="48">
        <f t="shared" si="17"/>
        <v>0</v>
      </c>
      <c r="F50" s="49">
        <f t="shared" si="18"/>
        <v>0</v>
      </c>
    </row>
    <row r="51" spans="2:6" ht="13.5" thickBot="1" x14ac:dyDescent="0.25">
      <c r="B51" s="47">
        <v>42</v>
      </c>
      <c r="C51" s="48">
        <f t="shared" si="16"/>
        <v>0</v>
      </c>
      <c r="D51" s="226">
        <f t="shared" si="11"/>
        <v>0</v>
      </c>
      <c r="E51" s="48">
        <f t="shared" si="17"/>
        <v>0</v>
      </c>
      <c r="F51" s="49">
        <f t="shared" si="18"/>
        <v>0</v>
      </c>
    </row>
    <row r="52" spans="2:6" ht="13.5" thickBot="1" x14ac:dyDescent="0.25">
      <c r="B52" s="47">
        <v>43</v>
      </c>
      <c r="C52" s="48">
        <f t="shared" si="16"/>
        <v>0</v>
      </c>
      <c r="D52" s="226">
        <f t="shared" si="11"/>
        <v>0</v>
      </c>
      <c r="E52" s="48">
        <f t="shared" si="17"/>
        <v>0</v>
      </c>
      <c r="F52" s="49">
        <f t="shared" si="18"/>
        <v>0</v>
      </c>
    </row>
    <row r="53" spans="2:6" ht="13.5" thickBot="1" x14ac:dyDescent="0.25">
      <c r="B53" s="47">
        <v>44</v>
      </c>
      <c r="C53" s="48">
        <f t="shared" si="16"/>
        <v>0</v>
      </c>
      <c r="D53" s="226">
        <f t="shared" si="11"/>
        <v>0</v>
      </c>
      <c r="E53" s="48">
        <f t="shared" si="17"/>
        <v>0</v>
      </c>
      <c r="F53" s="49">
        <f t="shared" si="18"/>
        <v>0</v>
      </c>
    </row>
    <row r="54" spans="2:6" ht="13.5" thickBot="1" x14ac:dyDescent="0.25">
      <c r="B54" s="47">
        <v>45</v>
      </c>
      <c r="C54" s="48">
        <f t="shared" si="16"/>
        <v>0</v>
      </c>
      <c r="D54" s="226">
        <f t="shared" si="11"/>
        <v>0</v>
      </c>
      <c r="E54" s="48">
        <f t="shared" si="17"/>
        <v>0</v>
      </c>
      <c r="F54" s="49">
        <f t="shared" si="18"/>
        <v>0</v>
      </c>
    </row>
    <row r="55" spans="2:6" ht="13.5" thickBot="1" x14ac:dyDescent="0.25">
      <c r="B55" s="47">
        <v>46</v>
      </c>
      <c r="C55" s="48">
        <f t="shared" si="16"/>
        <v>0</v>
      </c>
      <c r="D55" s="226">
        <f t="shared" si="11"/>
        <v>0</v>
      </c>
      <c r="E55" s="48">
        <f t="shared" si="17"/>
        <v>0</v>
      </c>
      <c r="F55" s="49">
        <f t="shared" si="18"/>
        <v>0</v>
      </c>
    </row>
    <row r="56" spans="2:6" ht="13.5" thickBot="1" x14ac:dyDescent="0.25">
      <c r="B56" s="47">
        <v>47</v>
      </c>
      <c r="C56" s="48">
        <f t="shared" si="16"/>
        <v>0</v>
      </c>
      <c r="D56" s="226">
        <f t="shared" si="11"/>
        <v>0</v>
      </c>
      <c r="E56" s="48">
        <f t="shared" si="17"/>
        <v>0</v>
      </c>
      <c r="F56" s="49">
        <f t="shared" si="18"/>
        <v>0</v>
      </c>
    </row>
    <row r="57" spans="2:6" ht="13.5" thickBot="1" x14ac:dyDescent="0.25">
      <c r="B57" s="47">
        <v>48</v>
      </c>
      <c r="C57" s="48">
        <f t="shared" si="16"/>
        <v>0</v>
      </c>
      <c r="D57" s="226">
        <f t="shared" si="11"/>
        <v>0</v>
      </c>
      <c r="E57" s="48">
        <f t="shared" si="17"/>
        <v>0</v>
      </c>
      <c r="F57" s="49">
        <f t="shared" si="18"/>
        <v>0</v>
      </c>
    </row>
    <row r="58" spans="2:6" ht="13.5" thickBot="1" x14ac:dyDescent="0.25">
      <c r="B58" s="47">
        <v>49</v>
      </c>
      <c r="C58" s="48">
        <f t="shared" si="16"/>
        <v>0</v>
      </c>
      <c r="D58" s="226">
        <f t="shared" si="11"/>
        <v>0</v>
      </c>
      <c r="E58" s="48">
        <f t="shared" si="17"/>
        <v>0</v>
      </c>
      <c r="F58" s="49">
        <f t="shared" si="18"/>
        <v>0</v>
      </c>
    </row>
    <row r="59" spans="2:6" ht="13.5" thickBot="1" x14ac:dyDescent="0.25">
      <c r="B59" s="47">
        <v>50</v>
      </c>
      <c r="C59" s="48">
        <f t="shared" si="16"/>
        <v>0</v>
      </c>
      <c r="D59" s="226">
        <f t="shared" si="11"/>
        <v>0</v>
      </c>
      <c r="E59" s="48">
        <f t="shared" si="17"/>
        <v>0</v>
      </c>
      <c r="F59" s="49">
        <f t="shared" si="18"/>
        <v>0</v>
      </c>
    </row>
    <row r="60" spans="2:6" ht="13.5" thickBot="1" x14ac:dyDescent="0.25">
      <c r="B60" s="47">
        <v>51</v>
      </c>
      <c r="C60" s="48">
        <f t="shared" si="16"/>
        <v>0</v>
      </c>
      <c r="D60" s="226">
        <f t="shared" si="11"/>
        <v>0</v>
      </c>
      <c r="E60" s="48">
        <f t="shared" si="17"/>
        <v>0</v>
      </c>
      <c r="F60" s="49">
        <f t="shared" si="18"/>
        <v>0</v>
      </c>
    </row>
    <row r="61" spans="2:6" ht="13.5" thickBot="1" x14ac:dyDescent="0.25">
      <c r="B61" s="47">
        <v>52</v>
      </c>
      <c r="C61" s="48">
        <f t="shared" si="16"/>
        <v>0</v>
      </c>
      <c r="D61" s="226">
        <f t="shared" si="11"/>
        <v>0</v>
      </c>
      <c r="E61" s="48">
        <f t="shared" si="17"/>
        <v>0</v>
      </c>
      <c r="F61" s="49">
        <f t="shared" si="18"/>
        <v>0</v>
      </c>
    </row>
    <row r="62" spans="2:6" ht="13.5" thickBot="1" x14ac:dyDescent="0.25">
      <c r="B62" s="47">
        <v>53</v>
      </c>
      <c r="C62" s="48">
        <f t="shared" si="16"/>
        <v>0</v>
      </c>
      <c r="D62" s="226">
        <f t="shared" si="11"/>
        <v>0</v>
      </c>
      <c r="E62" s="48">
        <f t="shared" si="17"/>
        <v>0</v>
      </c>
      <c r="F62" s="49">
        <f t="shared" si="18"/>
        <v>0</v>
      </c>
    </row>
    <row r="63" spans="2:6" ht="13.5" thickBot="1" x14ac:dyDescent="0.25">
      <c r="B63" s="47">
        <v>54</v>
      </c>
      <c r="C63" s="48">
        <f t="shared" si="16"/>
        <v>0</v>
      </c>
      <c r="D63" s="226">
        <f t="shared" si="11"/>
        <v>0</v>
      </c>
      <c r="E63" s="48">
        <f t="shared" si="17"/>
        <v>0</v>
      </c>
      <c r="F63" s="49">
        <f t="shared" si="18"/>
        <v>0</v>
      </c>
    </row>
    <row r="64" spans="2:6" ht="13.5" thickBot="1" x14ac:dyDescent="0.25">
      <c r="B64" s="47">
        <v>55</v>
      </c>
      <c r="C64" s="48">
        <f t="shared" si="16"/>
        <v>0</v>
      </c>
      <c r="D64" s="226">
        <f t="shared" si="11"/>
        <v>0</v>
      </c>
      <c r="E64" s="48">
        <f t="shared" si="17"/>
        <v>0</v>
      </c>
      <c r="F64" s="49">
        <f t="shared" si="18"/>
        <v>0</v>
      </c>
    </row>
    <row r="65" spans="2:6" ht="13.5" thickBot="1" x14ac:dyDescent="0.25">
      <c r="B65" s="47">
        <v>56</v>
      </c>
      <c r="C65" s="48">
        <f t="shared" si="16"/>
        <v>0</v>
      </c>
      <c r="D65" s="226">
        <f t="shared" si="11"/>
        <v>0</v>
      </c>
      <c r="E65" s="48">
        <f t="shared" si="17"/>
        <v>0</v>
      </c>
      <c r="F65" s="49">
        <f t="shared" si="18"/>
        <v>0</v>
      </c>
    </row>
    <row r="66" spans="2:6" ht="13.5" thickBot="1" x14ac:dyDescent="0.25">
      <c r="B66" s="47">
        <v>57</v>
      </c>
      <c r="C66" s="48">
        <f t="shared" si="16"/>
        <v>0</v>
      </c>
      <c r="D66" s="226">
        <f t="shared" si="11"/>
        <v>0</v>
      </c>
      <c r="E66" s="48">
        <f t="shared" si="17"/>
        <v>0</v>
      </c>
      <c r="F66" s="49">
        <f t="shared" si="18"/>
        <v>0</v>
      </c>
    </row>
    <row r="67" spans="2:6" ht="13.5" thickBot="1" x14ac:dyDescent="0.25">
      <c r="B67" s="47">
        <v>58</v>
      </c>
      <c r="C67" s="48">
        <f t="shared" si="16"/>
        <v>0</v>
      </c>
      <c r="D67" s="226">
        <f t="shared" si="11"/>
        <v>0</v>
      </c>
      <c r="E67" s="48">
        <f t="shared" si="17"/>
        <v>0</v>
      </c>
      <c r="F67" s="49">
        <f t="shared" si="18"/>
        <v>0</v>
      </c>
    </row>
    <row r="68" spans="2:6" ht="13.5" thickBot="1" x14ac:dyDescent="0.25">
      <c r="B68" s="47">
        <v>59</v>
      </c>
      <c r="C68" s="48">
        <f t="shared" si="16"/>
        <v>0</v>
      </c>
      <c r="D68" s="226">
        <f t="shared" si="11"/>
        <v>0</v>
      </c>
      <c r="E68" s="48">
        <f t="shared" si="17"/>
        <v>0</v>
      </c>
      <c r="F68" s="49">
        <f t="shared" si="18"/>
        <v>0</v>
      </c>
    </row>
    <row r="69" spans="2:6" ht="13.5" thickBot="1" x14ac:dyDescent="0.25">
      <c r="B69" s="47">
        <v>60</v>
      </c>
      <c r="C69" s="48">
        <f t="shared" si="16"/>
        <v>0</v>
      </c>
      <c r="D69" s="226">
        <f t="shared" si="11"/>
        <v>0</v>
      </c>
      <c r="E69" s="48">
        <f t="shared" si="17"/>
        <v>0</v>
      </c>
      <c r="F69" s="49">
        <f t="shared" si="18"/>
        <v>0</v>
      </c>
    </row>
    <row r="70" spans="2:6" ht="13.5" thickBot="1" x14ac:dyDescent="0.25">
      <c r="B70" s="47">
        <v>61</v>
      </c>
      <c r="C70" s="48">
        <f t="shared" ref="C70:C93" si="19">C69-D70</f>
        <v>0</v>
      </c>
      <c r="D70" s="226">
        <f t="shared" si="11"/>
        <v>0</v>
      </c>
      <c r="E70" s="48">
        <f t="shared" ref="E70:E93" si="20">C70*$E$9/12</f>
        <v>0</v>
      </c>
      <c r="F70" s="49">
        <f t="shared" ref="F70:F93" si="21">D70+E70</f>
        <v>0</v>
      </c>
    </row>
    <row r="71" spans="2:6" ht="13.5" thickBot="1" x14ac:dyDescent="0.25">
      <c r="B71" s="47">
        <v>62</v>
      </c>
      <c r="C71" s="48">
        <f t="shared" si="19"/>
        <v>0</v>
      </c>
      <c r="D71" s="226">
        <f t="shared" si="11"/>
        <v>0</v>
      </c>
      <c r="E71" s="48">
        <f t="shared" si="20"/>
        <v>0</v>
      </c>
      <c r="F71" s="49">
        <f t="shared" si="21"/>
        <v>0</v>
      </c>
    </row>
    <row r="72" spans="2:6" ht="13.5" thickBot="1" x14ac:dyDescent="0.25">
      <c r="B72" s="47">
        <v>63</v>
      </c>
      <c r="C72" s="48">
        <f t="shared" si="19"/>
        <v>0</v>
      </c>
      <c r="D72" s="226">
        <f t="shared" si="11"/>
        <v>0</v>
      </c>
      <c r="E72" s="48">
        <f t="shared" si="20"/>
        <v>0</v>
      </c>
      <c r="F72" s="49">
        <f t="shared" si="21"/>
        <v>0</v>
      </c>
    </row>
    <row r="73" spans="2:6" ht="13.5" thickBot="1" x14ac:dyDescent="0.25">
      <c r="B73" s="47">
        <v>64</v>
      </c>
      <c r="C73" s="48">
        <f t="shared" si="19"/>
        <v>0</v>
      </c>
      <c r="D73" s="226">
        <f t="shared" si="11"/>
        <v>0</v>
      </c>
      <c r="E73" s="48">
        <f t="shared" si="20"/>
        <v>0</v>
      </c>
      <c r="F73" s="49">
        <f t="shared" si="21"/>
        <v>0</v>
      </c>
    </row>
    <row r="74" spans="2:6" ht="13.5" thickBot="1" x14ac:dyDescent="0.25">
      <c r="B74" s="47">
        <v>65</v>
      </c>
      <c r="C74" s="48">
        <f t="shared" si="19"/>
        <v>0</v>
      </c>
      <c r="D74" s="226">
        <f t="shared" si="11"/>
        <v>0</v>
      </c>
      <c r="E74" s="48">
        <f t="shared" si="20"/>
        <v>0</v>
      </c>
      <c r="F74" s="49">
        <f t="shared" si="21"/>
        <v>0</v>
      </c>
    </row>
    <row r="75" spans="2:6" ht="13.5" thickBot="1" x14ac:dyDescent="0.25">
      <c r="B75" s="47">
        <v>66</v>
      </c>
      <c r="C75" s="48">
        <f t="shared" si="19"/>
        <v>0</v>
      </c>
      <c r="D75" s="226">
        <f t="shared" ref="D75:D129" si="22">$C$9/108</f>
        <v>0</v>
      </c>
      <c r="E75" s="48">
        <f t="shared" si="20"/>
        <v>0</v>
      </c>
      <c r="F75" s="49">
        <f t="shared" si="21"/>
        <v>0</v>
      </c>
    </row>
    <row r="76" spans="2:6" ht="13.5" thickBot="1" x14ac:dyDescent="0.25">
      <c r="B76" s="47">
        <v>67</v>
      </c>
      <c r="C76" s="48">
        <f t="shared" si="19"/>
        <v>0</v>
      </c>
      <c r="D76" s="226">
        <f t="shared" si="22"/>
        <v>0</v>
      </c>
      <c r="E76" s="48">
        <f t="shared" si="20"/>
        <v>0</v>
      </c>
      <c r="F76" s="49">
        <f t="shared" si="21"/>
        <v>0</v>
      </c>
    </row>
    <row r="77" spans="2:6" ht="13.5" thickBot="1" x14ac:dyDescent="0.25">
      <c r="B77" s="47">
        <v>68</v>
      </c>
      <c r="C77" s="48">
        <f t="shared" si="19"/>
        <v>0</v>
      </c>
      <c r="D77" s="226">
        <f t="shared" si="22"/>
        <v>0</v>
      </c>
      <c r="E77" s="48">
        <f t="shared" si="20"/>
        <v>0</v>
      </c>
      <c r="F77" s="49">
        <f t="shared" si="21"/>
        <v>0</v>
      </c>
    </row>
    <row r="78" spans="2:6" ht="13.5" thickBot="1" x14ac:dyDescent="0.25">
      <c r="B78" s="47">
        <v>69</v>
      </c>
      <c r="C78" s="48">
        <f t="shared" si="19"/>
        <v>0</v>
      </c>
      <c r="D78" s="226">
        <f t="shared" si="22"/>
        <v>0</v>
      </c>
      <c r="E78" s="48">
        <f t="shared" si="20"/>
        <v>0</v>
      </c>
      <c r="F78" s="49">
        <f t="shared" si="21"/>
        <v>0</v>
      </c>
    </row>
    <row r="79" spans="2:6" ht="13.5" thickBot="1" x14ac:dyDescent="0.25">
      <c r="B79" s="47">
        <v>70</v>
      </c>
      <c r="C79" s="48">
        <f t="shared" si="19"/>
        <v>0</v>
      </c>
      <c r="D79" s="226">
        <f t="shared" si="22"/>
        <v>0</v>
      </c>
      <c r="E79" s="48">
        <f t="shared" si="20"/>
        <v>0</v>
      </c>
      <c r="F79" s="49">
        <f t="shared" si="21"/>
        <v>0</v>
      </c>
    </row>
    <row r="80" spans="2:6" ht="13.5" thickBot="1" x14ac:dyDescent="0.25">
      <c r="B80" s="47">
        <v>71</v>
      </c>
      <c r="C80" s="48">
        <f t="shared" si="19"/>
        <v>0</v>
      </c>
      <c r="D80" s="226">
        <f t="shared" si="22"/>
        <v>0</v>
      </c>
      <c r="E80" s="48">
        <f t="shared" si="20"/>
        <v>0</v>
      </c>
      <c r="F80" s="49">
        <f t="shared" si="21"/>
        <v>0</v>
      </c>
    </row>
    <row r="81" spans="2:6" ht="13.5" thickBot="1" x14ac:dyDescent="0.25">
      <c r="B81" s="47">
        <v>72</v>
      </c>
      <c r="C81" s="48">
        <f t="shared" si="19"/>
        <v>0</v>
      </c>
      <c r="D81" s="226">
        <f t="shared" si="22"/>
        <v>0</v>
      </c>
      <c r="E81" s="48">
        <f t="shared" si="20"/>
        <v>0</v>
      </c>
      <c r="F81" s="49">
        <f t="shared" si="21"/>
        <v>0</v>
      </c>
    </row>
    <row r="82" spans="2:6" ht="13.5" thickBot="1" x14ac:dyDescent="0.25">
      <c r="B82" s="47">
        <v>73</v>
      </c>
      <c r="C82" s="48">
        <f t="shared" si="19"/>
        <v>0</v>
      </c>
      <c r="D82" s="226">
        <f t="shared" si="22"/>
        <v>0</v>
      </c>
      <c r="E82" s="48">
        <f t="shared" si="20"/>
        <v>0</v>
      </c>
      <c r="F82" s="49">
        <f t="shared" si="21"/>
        <v>0</v>
      </c>
    </row>
    <row r="83" spans="2:6" ht="13.5" thickBot="1" x14ac:dyDescent="0.25">
      <c r="B83" s="47">
        <v>74</v>
      </c>
      <c r="C83" s="48">
        <f t="shared" si="19"/>
        <v>0</v>
      </c>
      <c r="D83" s="226">
        <f t="shared" si="22"/>
        <v>0</v>
      </c>
      <c r="E83" s="48">
        <f t="shared" si="20"/>
        <v>0</v>
      </c>
      <c r="F83" s="49">
        <f t="shared" si="21"/>
        <v>0</v>
      </c>
    </row>
    <row r="84" spans="2:6" ht="13.5" thickBot="1" x14ac:dyDescent="0.25">
      <c r="B84" s="47">
        <v>75</v>
      </c>
      <c r="C84" s="48">
        <f t="shared" si="19"/>
        <v>0</v>
      </c>
      <c r="D84" s="226">
        <f t="shared" si="22"/>
        <v>0</v>
      </c>
      <c r="E84" s="48">
        <f t="shared" si="20"/>
        <v>0</v>
      </c>
      <c r="F84" s="49">
        <f t="shared" si="21"/>
        <v>0</v>
      </c>
    </row>
    <row r="85" spans="2:6" ht="13.5" thickBot="1" x14ac:dyDescent="0.25">
      <c r="B85" s="47">
        <v>76</v>
      </c>
      <c r="C85" s="48">
        <f t="shared" si="19"/>
        <v>0</v>
      </c>
      <c r="D85" s="226">
        <f t="shared" si="22"/>
        <v>0</v>
      </c>
      <c r="E85" s="48">
        <f t="shared" si="20"/>
        <v>0</v>
      </c>
      <c r="F85" s="49">
        <f t="shared" si="21"/>
        <v>0</v>
      </c>
    </row>
    <row r="86" spans="2:6" ht="13.5" thickBot="1" x14ac:dyDescent="0.25">
      <c r="B86" s="47">
        <v>77</v>
      </c>
      <c r="C86" s="48">
        <f t="shared" si="19"/>
        <v>0</v>
      </c>
      <c r="D86" s="226">
        <f t="shared" si="22"/>
        <v>0</v>
      </c>
      <c r="E86" s="48">
        <f t="shared" si="20"/>
        <v>0</v>
      </c>
      <c r="F86" s="49">
        <f t="shared" si="21"/>
        <v>0</v>
      </c>
    </row>
    <row r="87" spans="2:6" ht="13.5" thickBot="1" x14ac:dyDescent="0.25">
      <c r="B87" s="47">
        <v>78</v>
      </c>
      <c r="C87" s="48">
        <f t="shared" si="19"/>
        <v>0</v>
      </c>
      <c r="D87" s="226">
        <f t="shared" si="22"/>
        <v>0</v>
      </c>
      <c r="E87" s="48">
        <f t="shared" si="20"/>
        <v>0</v>
      </c>
      <c r="F87" s="49">
        <f t="shared" si="21"/>
        <v>0</v>
      </c>
    </row>
    <row r="88" spans="2:6" ht="13.5" thickBot="1" x14ac:dyDescent="0.25">
      <c r="B88" s="47">
        <v>79</v>
      </c>
      <c r="C88" s="48">
        <f t="shared" si="19"/>
        <v>0</v>
      </c>
      <c r="D88" s="226">
        <f t="shared" si="22"/>
        <v>0</v>
      </c>
      <c r="E88" s="48">
        <f t="shared" si="20"/>
        <v>0</v>
      </c>
      <c r="F88" s="49">
        <f t="shared" si="21"/>
        <v>0</v>
      </c>
    </row>
    <row r="89" spans="2:6" ht="13.5" thickBot="1" x14ac:dyDescent="0.25">
      <c r="B89" s="47">
        <v>80</v>
      </c>
      <c r="C89" s="48">
        <f t="shared" si="19"/>
        <v>0</v>
      </c>
      <c r="D89" s="226">
        <f t="shared" si="22"/>
        <v>0</v>
      </c>
      <c r="E89" s="48">
        <f t="shared" si="20"/>
        <v>0</v>
      </c>
      <c r="F89" s="49">
        <f t="shared" si="21"/>
        <v>0</v>
      </c>
    </row>
    <row r="90" spans="2:6" ht="13.5" thickBot="1" x14ac:dyDescent="0.25">
      <c r="B90" s="47">
        <v>81</v>
      </c>
      <c r="C90" s="48">
        <f t="shared" si="19"/>
        <v>0</v>
      </c>
      <c r="D90" s="226">
        <f t="shared" si="22"/>
        <v>0</v>
      </c>
      <c r="E90" s="48">
        <f t="shared" si="20"/>
        <v>0</v>
      </c>
      <c r="F90" s="49">
        <f t="shared" si="21"/>
        <v>0</v>
      </c>
    </row>
    <row r="91" spans="2:6" ht="13.5" thickBot="1" x14ac:dyDescent="0.25">
      <c r="B91" s="47">
        <v>82</v>
      </c>
      <c r="C91" s="48">
        <f t="shared" si="19"/>
        <v>0</v>
      </c>
      <c r="D91" s="226">
        <f t="shared" si="22"/>
        <v>0</v>
      </c>
      <c r="E91" s="48">
        <f t="shared" si="20"/>
        <v>0</v>
      </c>
      <c r="F91" s="49">
        <f t="shared" si="21"/>
        <v>0</v>
      </c>
    </row>
    <row r="92" spans="2:6" ht="13.5" thickBot="1" x14ac:dyDescent="0.25">
      <c r="B92" s="47">
        <v>83</v>
      </c>
      <c r="C92" s="48">
        <f t="shared" si="19"/>
        <v>0</v>
      </c>
      <c r="D92" s="226">
        <f t="shared" si="22"/>
        <v>0</v>
      </c>
      <c r="E92" s="48">
        <f t="shared" si="20"/>
        <v>0</v>
      </c>
      <c r="F92" s="49">
        <f t="shared" si="21"/>
        <v>0</v>
      </c>
    </row>
    <row r="93" spans="2:6" ht="13.5" thickBot="1" x14ac:dyDescent="0.25">
      <c r="B93" s="47">
        <v>84</v>
      </c>
      <c r="C93" s="48">
        <f t="shared" si="19"/>
        <v>0</v>
      </c>
      <c r="D93" s="226">
        <f t="shared" si="22"/>
        <v>0</v>
      </c>
      <c r="E93" s="48">
        <f t="shared" si="20"/>
        <v>0</v>
      </c>
      <c r="F93" s="49">
        <f t="shared" si="21"/>
        <v>0</v>
      </c>
    </row>
    <row r="94" spans="2:6" ht="13.5" thickBot="1" x14ac:dyDescent="0.25">
      <c r="B94" s="47">
        <v>85</v>
      </c>
      <c r="C94" s="48">
        <f t="shared" ref="C94:C105" si="23">C93-D94</f>
        <v>0</v>
      </c>
      <c r="D94" s="226">
        <f t="shared" si="22"/>
        <v>0</v>
      </c>
      <c r="E94" s="48">
        <f t="shared" ref="E94:E105" si="24">C94*$E$9/12</f>
        <v>0</v>
      </c>
      <c r="F94" s="49">
        <f t="shared" ref="F94:F105" si="25">D94+E94</f>
        <v>0</v>
      </c>
    </row>
    <row r="95" spans="2:6" ht="13.5" thickBot="1" x14ac:dyDescent="0.25">
      <c r="B95" s="47">
        <v>86</v>
      </c>
      <c r="C95" s="48">
        <f t="shared" si="23"/>
        <v>0</v>
      </c>
      <c r="D95" s="226">
        <f t="shared" si="22"/>
        <v>0</v>
      </c>
      <c r="E95" s="48">
        <f t="shared" si="24"/>
        <v>0</v>
      </c>
      <c r="F95" s="49">
        <f t="shared" si="25"/>
        <v>0</v>
      </c>
    </row>
    <row r="96" spans="2:6" ht="13.5" thickBot="1" x14ac:dyDescent="0.25">
      <c r="B96" s="47">
        <v>87</v>
      </c>
      <c r="C96" s="48">
        <f t="shared" si="23"/>
        <v>0</v>
      </c>
      <c r="D96" s="226">
        <f t="shared" si="22"/>
        <v>0</v>
      </c>
      <c r="E96" s="48">
        <f t="shared" si="24"/>
        <v>0</v>
      </c>
      <c r="F96" s="49">
        <f t="shared" si="25"/>
        <v>0</v>
      </c>
    </row>
    <row r="97" spans="2:6" ht="13.5" thickBot="1" x14ac:dyDescent="0.25">
      <c r="B97" s="47">
        <v>88</v>
      </c>
      <c r="C97" s="48">
        <f t="shared" si="23"/>
        <v>0</v>
      </c>
      <c r="D97" s="226">
        <f t="shared" si="22"/>
        <v>0</v>
      </c>
      <c r="E97" s="48">
        <f t="shared" si="24"/>
        <v>0</v>
      </c>
      <c r="F97" s="49">
        <f t="shared" si="25"/>
        <v>0</v>
      </c>
    </row>
    <row r="98" spans="2:6" ht="13.5" thickBot="1" x14ac:dyDescent="0.25">
      <c r="B98" s="47">
        <v>89</v>
      </c>
      <c r="C98" s="48">
        <f t="shared" si="23"/>
        <v>0</v>
      </c>
      <c r="D98" s="226">
        <f t="shared" si="22"/>
        <v>0</v>
      </c>
      <c r="E98" s="48">
        <f t="shared" si="24"/>
        <v>0</v>
      </c>
      <c r="F98" s="49">
        <f t="shared" si="25"/>
        <v>0</v>
      </c>
    </row>
    <row r="99" spans="2:6" ht="13.5" thickBot="1" x14ac:dyDescent="0.25">
      <c r="B99" s="47">
        <v>90</v>
      </c>
      <c r="C99" s="48">
        <f t="shared" si="23"/>
        <v>0</v>
      </c>
      <c r="D99" s="226">
        <f t="shared" si="22"/>
        <v>0</v>
      </c>
      <c r="E99" s="48">
        <f t="shared" si="24"/>
        <v>0</v>
      </c>
      <c r="F99" s="49">
        <f t="shared" si="25"/>
        <v>0</v>
      </c>
    </row>
    <row r="100" spans="2:6" ht="13.5" thickBot="1" x14ac:dyDescent="0.25">
      <c r="B100" s="47">
        <v>91</v>
      </c>
      <c r="C100" s="48">
        <f t="shared" si="23"/>
        <v>0</v>
      </c>
      <c r="D100" s="226">
        <f t="shared" si="22"/>
        <v>0</v>
      </c>
      <c r="E100" s="48">
        <f t="shared" si="24"/>
        <v>0</v>
      </c>
      <c r="F100" s="49">
        <f t="shared" si="25"/>
        <v>0</v>
      </c>
    </row>
    <row r="101" spans="2:6" ht="13.5" thickBot="1" x14ac:dyDescent="0.25">
      <c r="B101" s="47">
        <v>92</v>
      </c>
      <c r="C101" s="48">
        <f t="shared" si="23"/>
        <v>0</v>
      </c>
      <c r="D101" s="226">
        <f t="shared" si="22"/>
        <v>0</v>
      </c>
      <c r="E101" s="48">
        <f t="shared" si="24"/>
        <v>0</v>
      </c>
      <c r="F101" s="49">
        <f t="shared" si="25"/>
        <v>0</v>
      </c>
    </row>
    <row r="102" spans="2:6" ht="13.5" thickBot="1" x14ac:dyDescent="0.25">
      <c r="B102" s="47">
        <v>93</v>
      </c>
      <c r="C102" s="48">
        <f t="shared" si="23"/>
        <v>0</v>
      </c>
      <c r="D102" s="226">
        <f t="shared" si="22"/>
        <v>0</v>
      </c>
      <c r="E102" s="48">
        <f t="shared" si="24"/>
        <v>0</v>
      </c>
      <c r="F102" s="49">
        <f t="shared" si="25"/>
        <v>0</v>
      </c>
    </row>
    <row r="103" spans="2:6" ht="13.5" thickBot="1" x14ac:dyDescent="0.25">
      <c r="B103" s="47">
        <v>94</v>
      </c>
      <c r="C103" s="48">
        <f t="shared" si="23"/>
        <v>0</v>
      </c>
      <c r="D103" s="226">
        <f t="shared" si="22"/>
        <v>0</v>
      </c>
      <c r="E103" s="48">
        <f t="shared" si="24"/>
        <v>0</v>
      </c>
      <c r="F103" s="49">
        <f t="shared" si="25"/>
        <v>0</v>
      </c>
    </row>
    <row r="104" spans="2:6" ht="13.5" thickBot="1" x14ac:dyDescent="0.25">
      <c r="B104" s="47">
        <v>95</v>
      </c>
      <c r="C104" s="48">
        <f t="shared" si="23"/>
        <v>0</v>
      </c>
      <c r="D104" s="226">
        <f t="shared" si="22"/>
        <v>0</v>
      </c>
      <c r="E104" s="48">
        <f t="shared" si="24"/>
        <v>0</v>
      </c>
      <c r="F104" s="49">
        <f t="shared" si="25"/>
        <v>0</v>
      </c>
    </row>
    <row r="105" spans="2:6" ht="13.5" thickBot="1" x14ac:dyDescent="0.25">
      <c r="B105" s="47">
        <v>96</v>
      </c>
      <c r="C105" s="48">
        <f t="shared" si="23"/>
        <v>0</v>
      </c>
      <c r="D105" s="226">
        <f t="shared" si="22"/>
        <v>0</v>
      </c>
      <c r="E105" s="48">
        <f t="shared" si="24"/>
        <v>0</v>
      </c>
      <c r="F105" s="49">
        <f t="shared" si="25"/>
        <v>0</v>
      </c>
    </row>
    <row r="106" spans="2:6" ht="13.5" thickBot="1" x14ac:dyDescent="0.25">
      <c r="B106" s="225">
        <v>97</v>
      </c>
      <c r="C106" s="226">
        <f t="shared" ref="C106:C129" si="26">C105-D106</f>
        <v>0</v>
      </c>
      <c r="D106" s="226">
        <f t="shared" si="22"/>
        <v>0</v>
      </c>
      <c r="E106" s="226">
        <f t="shared" ref="E106:E129" si="27">C106*$E$9/12</f>
        <v>0</v>
      </c>
      <c r="F106" s="227">
        <f t="shared" ref="F106:F129" si="28">D106+E106</f>
        <v>0</v>
      </c>
    </row>
    <row r="107" spans="2:6" ht="13.5" thickBot="1" x14ac:dyDescent="0.25">
      <c r="B107" s="225">
        <v>98</v>
      </c>
      <c r="C107" s="226">
        <f t="shared" si="26"/>
        <v>0</v>
      </c>
      <c r="D107" s="226">
        <f t="shared" si="22"/>
        <v>0</v>
      </c>
      <c r="E107" s="226">
        <f t="shared" si="27"/>
        <v>0</v>
      </c>
      <c r="F107" s="227">
        <f t="shared" si="28"/>
        <v>0</v>
      </c>
    </row>
    <row r="108" spans="2:6" ht="13.5" thickBot="1" x14ac:dyDescent="0.25">
      <c r="B108" s="225">
        <v>99</v>
      </c>
      <c r="C108" s="226">
        <f t="shared" si="26"/>
        <v>0</v>
      </c>
      <c r="D108" s="226">
        <f t="shared" si="22"/>
        <v>0</v>
      </c>
      <c r="E108" s="226">
        <f t="shared" si="27"/>
        <v>0</v>
      </c>
      <c r="F108" s="227">
        <f t="shared" si="28"/>
        <v>0</v>
      </c>
    </row>
    <row r="109" spans="2:6" ht="13.5" thickBot="1" x14ac:dyDescent="0.25">
      <c r="B109" s="225">
        <v>100</v>
      </c>
      <c r="C109" s="226">
        <f t="shared" si="26"/>
        <v>0</v>
      </c>
      <c r="D109" s="226">
        <f t="shared" si="22"/>
        <v>0</v>
      </c>
      <c r="E109" s="226">
        <f t="shared" si="27"/>
        <v>0</v>
      </c>
      <c r="F109" s="227">
        <f t="shared" si="28"/>
        <v>0</v>
      </c>
    </row>
    <row r="110" spans="2:6" ht="13.5" thickBot="1" x14ac:dyDescent="0.25">
      <c r="B110" s="225">
        <v>101</v>
      </c>
      <c r="C110" s="226">
        <f t="shared" si="26"/>
        <v>0</v>
      </c>
      <c r="D110" s="226">
        <f t="shared" si="22"/>
        <v>0</v>
      </c>
      <c r="E110" s="226">
        <f t="shared" si="27"/>
        <v>0</v>
      </c>
      <c r="F110" s="227">
        <f t="shared" si="28"/>
        <v>0</v>
      </c>
    </row>
    <row r="111" spans="2:6" ht="13.5" thickBot="1" x14ac:dyDescent="0.25">
      <c r="B111" s="225">
        <v>102</v>
      </c>
      <c r="C111" s="226">
        <f t="shared" si="26"/>
        <v>0</v>
      </c>
      <c r="D111" s="226">
        <f t="shared" si="22"/>
        <v>0</v>
      </c>
      <c r="E111" s="226">
        <f t="shared" si="27"/>
        <v>0</v>
      </c>
      <c r="F111" s="227">
        <f t="shared" si="28"/>
        <v>0</v>
      </c>
    </row>
    <row r="112" spans="2:6" ht="13.5" thickBot="1" x14ac:dyDescent="0.25">
      <c r="B112" s="225">
        <v>103</v>
      </c>
      <c r="C112" s="226">
        <f t="shared" si="26"/>
        <v>0</v>
      </c>
      <c r="D112" s="226">
        <f t="shared" si="22"/>
        <v>0</v>
      </c>
      <c r="E112" s="226">
        <f t="shared" si="27"/>
        <v>0</v>
      </c>
      <c r="F112" s="227">
        <f t="shared" si="28"/>
        <v>0</v>
      </c>
    </row>
    <row r="113" spans="2:6" ht="13.5" thickBot="1" x14ac:dyDescent="0.25">
      <c r="B113" s="225">
        <v>104</v>
      </c>
      <c r="C113" s="226">
        <f t="shared" si="26"/>
        <v>0</v>
      </c>
      <c r="D113" s="226">
        <f t="shared" si="22"/>
        <v>0</v>
      </c>
      <c r="E113" s="226">
        <f t="shared" si="27"/>
        <v>0</v>
      </c>
      <c r="F113" s="227">
        <f t="shared" si="28"/>
        <v>0</v>
      </c>
    </row>
    <row r="114" spans="2:6" ht="13.5" thickBot="1" x14ac:dyDescent="0.25">
      <c r="B114" s="225">
        <v>105</v>
      </c>
      <c r="C114" s="226">
        <f t="shared" si="26"/>
        <v>0</v>
      </c>
      <c r="D114" s="226">
        <f t="shared" si="22"/>
        <v>0</v>
      </c>
      <c r="E114" s="226">
        <f t="shared" si="27"/>
        <v>0</v>
      </c>
      <c r="F114" s="227">
        <f t="shared" si="28"/>
        <v>0</v>
      </c>
    </row>
    <row r="115" spans="2:6" ht="13.5" thickBot="1" x14ac:dyDescent="0.25">
      <c r="B115" s="225">
        <v>106</v>
      </c>
      <c r="C115" s="226">
        <f t="shared" si="26"/>
        <v>0</v>
      </c>
      <c r="D115" s="226">
        <f t="shared" si="22"/>
        <v>0</v>
      </c>
      <c r="E115" s="226">
        <f t="shared" si="27"/>
        <v>0</v>
      </c>
      <c r="F115" s="227">
        <f t="shared" si="28"/>
        <v>0</v>
      </c>
    </row>
    <row r="116" spans="2:6" ht="13.5" thickBot="1" x14ac:dyDescent="0.25">
      <c r="B116" s="225">
        <v>107</v>
      </c>
      <c r="C116" s="226">
        <f t="shared" si="26"/>
        <v>0</v>
      </c>
      <c r="D116" s="226">
        <f t="shared" si="22"/>
        <v>0</v>
      </c>
      <c r="E116" s="226">
        <f t="shared" si="27"/>
        <v>0</v>
      </c>
      <c r="F116" s="227">
        <f t="shared" si="28"/>
        <v>0</v>
      </c>
    </row>
    <row r="117" spans="2:6" ht="13.5" thickBot="1" x14ac:dyDescent="0.25">
      <c r="B117" s="225">
        <v>108</v>
      </c>
      <c r="C117" s="226">
        <f t="shared" si="26"/>
        <v>0</v>
      </c>
      <c r="D117" s="226">
        <f t="shared" si="22"/>
        <v>0</v>
      </c>
      <c r="E117" s="226">
        <f t="shared" si="27"/>
        <v>0</v>
      </c>
      <c r="F117" s="227">
        <f t="shared" si="28"/>
        <v>0</v>
      </c>
    </row>
    <row r="118" spans="2:6" ht="13.5" thickBot="1" x14ac:dyDescent="0.25">
      <c r="B118" s="225">
        <v>109</v>
      </c>
      <c r="C118" s="226">
        <f t="shared" si="26"/>
        <v>0</v>
      </c>
      <c r="D118" s="226">
        <f t="shared" si="22"/>
        <v>0</v>
      </c>
      <c r="E118" s="226">
        <f t="shared" si="27"/>
        <v>0</v>
      </c>
      <c r="F118" s="227">
        <f t="shared" si="28"/>
        <v>0</v>
      </c>
    </row>
    <row r="119" spans="2:6" ht="13.5" thickBot="1" x14ac:dyDescent="0.25">
      <c r="B119" s="225">
        <v>110</v>
      </c>
      <c r="C119" s="226">
        <f t="shared" si="26"/>
        <v>0</v>
      </c>
      <c r="D119" s="226">
        <f t="shared" si="22"/>
        <v>0</v>
      </c>
      <c r="E119" s="226">
        <f t="shared" si="27"/>
        <v>0</v>
      </c>
      <c r="F119" s="227">
        <f t="shared" si="28"/>
        <v>0</v>
      </c>
    </row>
    <row r="120" spans="2:6" ht="13.5" thickBot="1" x14ac:dyDescent="0.25">
      <c r="B120" s="225">
        <v>111</v>
      </c>
      <c r="C120" s="226">
        <f t="shared" si="26"/>
        <v>0</v>
      </c>
      <c r="D120" s="226">
        <f t="shared" si="22"/>
        <v>0</v>
      </c>
      <c r="E120" s="226">
        <f t="shared" si="27"/>
        <v>0</v>
      </c>
      <c r="F120" s="227">
        <f t="shared" si="28"/>
        <v>0</v>
      </c>
    </row>
    <row r="121" spans="2:6" ht="13.5" thickBot="1" x14ac:dyDescent="0.25">
      <c r="B121" s="225">
        <v>112</v>
      </c>
      <c r="C121" s="226">
        <f t="shared" si="26"/>
        <v>0</v>
      </c>
      <c r="D121" s="226">
        <f t="shared" si="22"/>
        <v>0</v>
      </c>
      <c r="E121" s="226">
        <f t="shared" si="27"/>
        <v>0</v>
      </c>
      <c r="F121" s="227">
        <f t="shared" si="28"/>
        <v>0</v>
      </c>
    </row>
    <row r="122" spans="2:6" ht="13.5" thickBot="1" x14ac:dyDescent="0.25">
      <c r="B122" s="225">
        <v>113</v>
      </c>
      <c r="C122" s="226">
        <f t="shared" si="26"/>
        <v>0</v>
      </c>
      <c r="D122" s="226">
        <f t="shared" si="22"/>
        <v>0</v>
      </c>
      <c r="E122" s="226">
        <f t="shared" si="27"/>
        <v>0</v>
      </c>
      <c r="F122" s="227">
        <f t="shared" si="28"/>
        <v>0</v>
      </c>
    </row>
    <row r="123" spans="2:6" ht="13.5" thickBot="1" x14ac:dyDescent="0.25">
      <c r="B123" s="225">
        <v>114</v>
      </c>
      <c r="C123" s="226">
        <f t="shared" si="26"/>
        <v>0</v>
      </c>
      <c r="D123" s="226">
        <f t="shared" si="22"/>
        <v>0</v>
      </c>
      <c r="E123" s="226">
        <f t="shared" si="27"/>
        <v>0</v>
      </c>
      <c r="F123" s="227">
        <f t="shared" si="28"/>
        <v>0</v>
      </c>
    </row>
    <row r="124" spans="2:6" ht="13.5" thickBot="1" x14ac:dyDescent="0.25">
      <c r="B124" s="225">
        <v>115</v>
      </c>
      <c r="C124" s="226">
        <f t="shared" si="26"/>
        <v>0</v>
      </c>
      <c r="D124" s="226">
        <f t="shared" si="22"/>
        <v>0</v>
      </c>
      <c r="E124" s="226">
        <f t="shared" si="27"/>
        <v>0</v>
      </c>
      <c r="F124" s="227">
        <f t="shared" si="28"/>
        <v>0</v>
      </c>
    </row>
    <row r="125" spans="2:6" ht="13.5" thickBot="1" x14ac:dyDescent="0.25">
      <c r="B125" s="225">
        <v>116</v>
      </c>
      <c r="C125" s="226">
        <f t="shared" si="26"/>
        <v>0</v>
      </c>
      <c r="D125" s="226">
        <f t="shared" si="22"/>
        <v>0</v>
      </c>
      <c r="E125" s="226">
        <f t="shared" si="27"/>
        <v>0</v>
      </c>
      <c r="F125" s="227">
        <f t="shared" si="28"/>
        <v>0</v>
      </c>
    </row>
    <row r="126" spans="2:6" ht="13.5" thickBot="1" x14ac:dyDescent="0.25">
      <c r="B126" s="225">
        <v>117</v>
      </c>
      <c r="C126" s="226">
        <f t="shared" si="26"/>
        <v>0</v>
      </c>
      <c r="D126" s="226">
        <f t="shared" si="22"/>
        <v>0</v>
      </c>
      <c r="E126" s="226">
        <f t="shared" si="27"/>
        <v>0</v>
      </c>
      <c r="F126" s="227">
        <f t="shared" si="28"/>
        <v>0</v>
      </c>
    </row>
    <row r="127" spans="2:6" ht="13.5" thickBot="1" x14ac:dyDescent="0.25">
      <c r="B127" s="225">
        <v>118</v>
      </c>
      <c r="C127" s="226">
        <f t="shared" si="26"/>
        <v>0</v>
      </c>
      <c r="D127" s="226">
        <f t="shared" si="22"/>
        <v>0</v>
      </c>
      <c r="E127" s="226">
        <f t="shared" si="27"/>
        <v>0</v>
      </c>
      <c r="F127" s="227">
        <f t="shared" si="28"/>
        <v>0</v>
      </c>
    </row>
    <row r="128" spans="2:6" ht="13.5" thickBot="1" x14ac:dyDescent="0.25">
      <c r="B128" s="225">
        <v>119</v>
      </c>
      <c r="C128" s="226">
        <f t="shared" si="26"/>
        <v>0</v>
      </c>
      <c r="D128" s="226">
        <f t="shared" si="22"/>
        <v>0</v>
      </c>
      <c r="E128" s="226">
        <f t="shared" si="27"/>
        <v>0</v>
      </c>
      <c r="F128" s="227">
        <f t="shared" si="28"/>
        <v>0</v>
      </c>
    </row>
    <row r="129" spans="2:6" ht="13.5" thickBot="1" x14ac:dyDescent="0.25">
      <c r="B129" s="225">
        <v>120</v>
      </c>
      <c r="C129" s="226">
        <f t="shared" si="26"/>
        <v>0</v>
      </c>
      <c r="D129" s="226">
        <f t="shared" si="22"/>
        <v>0</v>
      </c>
      <c r="E129" s="226">
        <f t="shared" si="27"/>
        <v>0</v>
      </c>
      <c r="F129" s="227">
        <f t="shared" si="28"/>
        <v>0</v>
      </c>
    </row>
  </sheetData>
  <mergeCells count="4">
    <mergeCell ref="B6:F7"/>
    <mergeCell ref="B8:C8"/>
    <mergeCell ref="H6:L7"/>
    <mergeCell ref="H8:I8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142"/>
  <sheetViews>
    <sheetView zoomScaleNormal="100" workbookViewId="0">
      <selection activeCell="A100" sqref="A100"/>
    </sheetView>
  </sheetViews>
  <sheetFormatPr defaultRowHeight="12.75" x14ac:dyDescent="0.2"/>
  <cols>
    <col min="1" max="1" width="4.7109375" style="276" customWidth="1"/>
    <col min="2" max="2" width="23" style="276" customWidth="1"/>
    <col min="3" max="3" width="26.28515625" style="276" customWidth="1"/>
    <col min="4" max="4" width="14.28515625" style="276" customWidth="1"/>
    <col min="5" max="5" width="11" style="276" customWidth="1"/>
    <col min="6" max="6" width="10.42578125" style="276" customWidth="1"/>
    <col min="7" max="7" width="10.85546875" style="276" customWidth="1"/>
    <col min="8" max="8" width="11.140625" style="276" customWidth="1"/>
    <col min="9" max="9" width="10.140625" style="276" customWidth="1"/>
    <col min="10" max="10" width="11.7109375" style="276" customWidth="1"/>
    <col min="11" max="11" width="10.140625" style="276" customWidth="1"/>
    <col min="12" max="12" width="8.85546875" style="276" customWidth="1"/>
    <col min="13" max="14" width="9.85546875" style="276" customWidth="1"/>
    <col min="15" max="15" width="11.140625" style="276" customWidth="1"/>
    <col min="16" max="16" width="20.42578125" style="276" customWidth="1"/>
    <col min="17" max="17" width="35.85546875" style="276" customWidth="1"/>
    <col min="18" max="256" width="9.140625" style="276"/>
    <col min="257" max="257" width="4.7109375" style="276" customWidth="1"/>
    <col min="258" max="258" width="23" style="276" customWidth="1"/>
    <col min="259" max="259" width="26.28515625" style="276" customWidth="1"/>
    <col min="260" max="260" width="14.28515625" style="276" customWidth="1"/>
    <col min="261" max="261" width="11" style="276" customWidth="1"/>
    <col min="262" max="262" width="10.42578125" style="276" customWidth="1"/>
    <col min="263" max="264" width="10.140625" style="276" customWidth="1"/>
    <col min="265" max="265" width="8.7109375" style="276" customWidth="1"/>
    <col min="266" max="266" width="11.7109375" style="276" customWidth="1"/>
    <col min="267" max="267" width="10.140625" style="276" customWidth="1"/>
    <col min="268" max="268" width="8.85546875" style="276" customWidth="1"/>
    <col min="269" max="269" width="9.85546875" style="276" customWidth="1"/>
    <col min="270" max="270" width="10.42578125" style="276" customWidth="1"/>
    <col min="271" max="271" width="11.140625" style="276" customWidth="1"/>
    <col min="272" max="272" width="16.140625" style="276" customWidth="1"/>
    <col min="273" max="273" width="35.85546875" style="276" customWidth="1"/>
    <col min="274" max="512" width="9.140625" style="276"/>
    <col min="513" max="513" width="4.7109375" style="276" customWidth="1"/>
    <col min="514" max="514" width="23" style="276" customWidth="1"/>
    <col min="515" max="515" width="26.28515625" style="276" customWidth="1"/>
    <col min="516" max="516" width="14.28515625" style="276" customWidth="1"/>
    <col min="517" max="517" width="11" style="276" customWidth="1"/>
    <col min="518" max="518" width="10.42578125" style="276" customWidth="1"/>
    <col min="519" max="520" width="10.140625" style="276" customWidth="1"/>
    <col min="521" max="521" width="8.7109375" style="276" customWidth="1"/>
    <col min="522" max="522" width="11.7109375" style="276" customWidth="1"/>
    <col min="523" max="523" width="10.140625" style="276" customWidth="1"/>
    <col min="524" max="524" width="8.85546875" style="276" customWidth="1"/>
    <col min="525" max="525" width="9.85546875" style="276" customWidth="1"/>
    <col min="526" max="526" width="10.42578125" style="276" customWidth="1"/>
    <col min="527" max="527" width="11.140625" style="276" customWidth="1"/>
    <col min="528" max="528" width="16.140625" style="276" customWidth="1"/>
    <col min="529" max="529" width="35.85546875" style="276" customWidth="1"/>
    <col min="530" max="768" width="9.140625" style="276"/>
    <col min="769" max="769" width="4.7109375" style="276" customWidth="1"/>
    <col min="770" max="770" width="23" style="276" customWidth="1"/>
    <col min="771" max="771" width="26.28515625" style="276" customWidth="1"/>
    <col min="772" max="772" width="14.28515625" style="276" customWidth="1"/>
    <col min="773" max="773" width="11" style="276" customWidth="1"/>
    <col min="774" max="774" width="10.42578125" style="276" customWidth="1"/>
    <col min="775" max="776" width="10.140625" style="276" customWidth="1"/>
    <col min="777" max="777" width="8.7109375" style="276" customWidth="1"/>
    <col min="778" max="778" width="11.7109375" style="276" customWidth="1"/>
    <col min="779" max="779" width="10.140625" style="276" customWidth="1"/>
    <col min="780" max="780" width="8.85546875" style="276" customWidth="1"/>
    <col min="781" max="781" width="9.85546875" style="276" customWidth="1"/>
    <col min="782" max="782" width="10.42578125" style="276" customWidth="1"/>
    <col min="783" max="783" width="11.140625" style="276" customWidth="1"/>
    <col min="784" max="784" width="16.140625" style="276" customWidth="1"/>
    <col min="785" max="785" width="35.85546875" style="276" customWidth="1"/>
    <col min="786" max="1024" width="9.140625" style="276"/>
    <col min="1025" max="1025" width="4.7109375" style="276" customWidth="1"/>
    <col min="1026" max="1026" width="23" style="276" customWidth="1"/>
    <col min="1027" max="1027" width="26.28515625" style="276" customWidth="1"/>
    <col min="1028" max="1028" width="14.28515625" style="276" customWidth="1"/>
    <col min="1029" max="1029" width="11" style="276" customWidth="1"/>
    <col min="1030" max="1030" width="10.42578125" style="276" customWidth="1"/>
    <col min="1031" max="1032" width="10.140625" style="276" customWidth="1"/>
    <col min="1033" max="1033" width="8.7109375" style="276" customWidth="1"/>
    <col min="1034" max="1034" width="11.7109375" style="276" customWidth="1"/>
    <col min="1035" max="1035" width="10.140625" style="276" customWidth="1"/>
    <col min="1036" max="1036" width="8.85546875" style="276" customWidth="1"/>
    <col min="1037" max="1037" width="9.85546875" style="276" customWidth="1"/>
    <col min="1038" max="1038" width="10.42578125" style="276" customWidth="1"/>
    <col min="1039" max="1039" width="11.140625" style="276" customWidth="1"/>
    <col min="1040" max="1040" width="16.140625" style="276" customWidth="1"/>
    <col min="1041" max="1041" width="35.85546875" style="276" customWidth="1"/>
    <col min="1042" max="1280" width="9.140625" style="276"/>
    <col min="1281" max="1281" width="4.7109375" style="276" customWidth="1"/>
    <col min="1282" max="1282" width="23" style="276" customWidth="1"/>
    <col min="1283" max="1283" width="26.28515625" style="276" customWidth="1"/>
    <col min="1284" max="1284" width="14.28515625" style="276" customWidth="1"/>
    <col min="1285" max="1285" width="11" style="276" customWidth="1"/>
    <col min="1286" max="1286" width="10.42578125" style="276" customWidth="1"/>
    <col min="1287" max="1288" width="10.140625" style="276" customWidth="1"/>
    <col min="1289" max="1289" width="8.7109375" style="276" customWidth="1"/>
    <col min="1290" max="1290" width="11.7109375" style="276" customWidth="1"/>
    <col min="1291" max="1291" width="10.140625" style="276" customWidth="1"/>
    <col min="1292" max="1292" width="8.85546875" style="276" customWidth="1"/>
    <col min="1293" max="1293" width="9.85546875" style="276" customWidth="1"/>
    <col min="1294" max="1294" width="10.42578125" style="276" customWidth="1"/>
    <col min="1295" max="1295" width="11.140625" style="276" customWidth="1"/>
    <col min="1296" max="1296" width="16.140625" style="276" customWidth="1"/>
    <col min="1297" max="1297" width="35.85546875" style="276" customWidth="1"/>
    <col min="1298" max="1536" width="9.140625" style="276"/>
    <col min="1537" max="1537" width="4.7109375" style="276" customWidth="1"/>
    <col min="1538" max="1538" width="23" style="276" customWidth="1"/>
    <col min="1539" max="1539" width="26.28515625" style="276" customWidth="1"/>
    <col min="1540" max="1540" width="14.28515625" style="276" customWidth="1"/>
    <col min="1541" max="1541" width="11" style="276" customWidth="1"/>
    <col min="1542" max="1542" width="10.42578125" style="276" customWidth="1"/>
    <col min="1543" max="1544" width="10.140625" style="276" customWidth="1"/>
    <col min="1545" max="1545" width="8.7109375" style="276" customWidth="1"/>
    <col min="1546" max="1546" width="11.7109375" style="276" customWidth="1"/>
    <col min="1547" max="1547" width="10.140625" style="276" customWidth="1"/>
    <col min="1548" max="1548" width="8.85546875" style="276" customWidth="1"/>
    <col min="1549" max="1549" width="9.85546875" style="276" customWidth="1"/>
    <col min="1550" max="1550" width="10.42578125" style="276" customWidth="1"/>
    <col min="1551" max="1551" width="11.140625" style="276" customWidth="1"/>
    <col min="1552" max="1552" width="16.140625" style="276" customWidth="1"/>
    <col min="1553" max="1553" width="35.85546875" style="276" customWidth="1"/>
    <col min="1554" max="1792" width="9.140625" style="276"/>
    <col min="1793" max="1793" width="4.7109375" style="276" customWidth="1"/>
    <col min="1794" max="1794" width="23" style="276" customWidth="1"/>
    <col min="1795" max="1795" width="26.28515625" style="276" customWidth="1"/>
    <col min="1796" max="1796" width="14.28515625" style="276" customWidth="1"/>
    <col min="1797" max="1797" width="11" style="276" customWidth="1"/>
    <col min="1798" max="1798" width="10.42578125" style="276" customWidth="1"/>
    <col min="1799" max="1800" width="10.140625" style="276" customWidth="1"/>
    <col min="1801" max="1801" width="8.7109375" style="276" customWidth="1"/>
    <col min="1802" max="1802" width="11.7109375" style="276" customWidth="1"/>
    <col min="1803" max="1803" width="10.140625" style="276" customWidth="1"/>
    <col min="1804" max="1804" width="8.85546875" style="276" customWidth="1"/>
    <col min="1805" max="1805" width="9.85546875" style="276" customWidth="1"/>
    <col min="1806" max="1806" width="10.42578125" style="276" customWidth="1"/>
    <col min="1807" max="1807" width="11.140625" style="276" customWidth="1"/>
    <col min="1808" max="1808" width="16.140625" style="276" customWidth="1"/>
    <col min="1809" max="1809" width="35.85546875" style="276" customWidth="1"/>
    <col min="1810" max="2048" width="9.140625" style="276"/>
    <col min="2049" max="2049" width="4.7109375" style="276" customWidth="1"/>
    <col min="2050" max="2050" width="23" style="276" customWidth="1"/>
    <col min="2051" max="2051" width="26.28515625" style="276" customWidth="1"/>
    <col min="2052" max="2052" width="14.28515625" style="276" customWidth="1"/>
    <col min="2053" max="2053" width="11" style="276" customWidth="1"/>
    <col min="2054" max="2054" width="10.42578125" style="276" customWidth="1"/>
    <col min="2055" max="2056" width="10.140625" style="276" customWidth="1"/>
    <col min="2057" max="2057" width="8.7109375" style="276" customWidth="1"/>
    <col min="2058" max="2058" width="11.7109375" style="276" customWidth="1"/>
    <col min="2059" max="2059" width="10.140625" style="276" customWidth="1"/>
    <col min="2060" max="2060" width="8.85546875" style="276" customWidth="1"/>
    <col min="2061" max="2061" width="9.85546875" style="276" customWidth="1"/>
    <col min="2062" max="2062" width="10.42578125" style="276" customWidth="1"/>
    <col min="2063" max="2063" width="11.140625" style="276" customWidth="1"/>
    <col min="2064" max="2064" width="16.140625" style="276" customWidth="1"/>
    <col min="2065" max="2065" width="35.85546875" style="276" customWidth="1"/>
    <col min="2066" max="2304" width="9.140625" style="276"/>
    <col min="2305" max="2305" width="4.7109375" style="276" customWidth="1"/>
    <col min="2306" max="2306" width="23" style="276" customWidth="1"/>
    <col min="2307" max="2307" width="26.28515625" style="276" customWidth="1"/>
    <col min="2308" max="2308" width="14.28515625" style="276" customWidth="1"/>
    <col min="2309" max="2309" width="11" style="276" customWidth="1"/>
    <col min="2310" max="2310" width="10.42578125" style="276" customWidth="1"/>
    <col min="2311" max="2312" width="10.140625" style="276" customWidth="1"/>
    <col min="2313" max="2313" width="8.7109375" style="276" customWidth="1"/>
    <col min="2314" max="2314" width="11.7109375" style="276" customWidth="1"/>
    <col min="2315" max="2315" width="10.140625" style="276" customWidth="1"/>
    <col min="2316" max="2316" width="8.85546875" style="276" customWidth="1"/>
    <col min="2317" max="2317" width="9.85546875" style="276" customWidth="1"/>
    <col min="2318" max="2318" width="10.42578125" style="276" customWidth="1"/>
    <col min="2319" max="2319" width="11.140625" style="276" customWidth="1"/>
    <col min="2320" max="2320" width="16.140625" style="276" customWidth="1"/>
    <col min="2321" max="2321" width="35.85546875" style="276" customWidth="1"/>
    <col min="2322" max="2560" width="9.140625" style="276"/>
    <col min="2561" max="2561" width="4.7109375" style="276" customWidth="1"/>
    <col min="2562" max="2562" width="23" style="276" customWidth="1"/>
    <col min="2563" max="2563" width="26.28515625" style="276" customWidth="1"/>
    <col min="2564" max="2564" width="14.28515625" style="276" customWidth="1"/>
    <col min="2565" max="2565" width="11" style="276" customWidth="1"/>
    <col min="2566" max="2566" width="10.42578125" style="276" customWidth="1"/>
    <col min="2567" max="2568" width="10.140625" style="276" customWidth="1"/>
    <col min="2569" max="2569" width="8.7109375" style="276" customWidth="1"/>
    <col min="2570" max="2570" width="11.7109375" style="276" customWidth="1"/>
    <col min="2571" max="2571" width="10.140625" style="276" customWidth="1"/>
    <col min="2572" max="2572" width="8.85546875" style="276" customWidth="1"/>
    <col min="2573" max="2573" width="9.85546875" style="276" customWidth="1"/>
    <col min="2574" max="2574" width="10.42578125" style="276" customWidth="1"/>
    <col min="2575" max="2575" width="11.140625" style="276" customWidth="1"/>
    <col min="2576" max="2576" width="16.140625" style="276" customWidth="1"/>
    <col min="2577" max="2577" width="35.85546875" style="276" customWidth="1"/>
    <col min="2578" max="2816" width="9.140625" style="276"/>
    <col min="2817" max="2817" width="4.7109375" style="276" customWidth="1"/>
    <col min="2818" max="2818" width="23" style="276" customWidth="1"/>
    <col min="2819" max="2819" width="26.28515625" style="276" customWidth="1"/>
    <col min="2820" max="2820" width="14.28515625" style="276" customWidth="1"/>
    <col min="2821" max="2821" width="11" style="276" customWidth="1"/>
    <col min="2822" max="2822" width="10.42578125" style="276" customWidth="1"/>
    <col min="2823" max="2824" width="10.140625" style="276" customWidth="1"/>
    <col min="2825" max="2825" width="8.7109375" style="276" customWidth="1"/>
    <col min="2826" max="2826" width="11.7109375" style="276" customWidth="1"/>
    <col min="2827" max="2827" width="10.140625" style="276" customWidth="1"/>
    <col min="2828" max="2828" width="8.85546875" style="276" customWidth="1"/>
    <col min="2829" max="2829" width="9.85546875" style="276" customWidth="1"/>
    <col min="2830" max="2830" width="10.42578125" style="276" customWidth="1"/>
    <col min="2831" max="2831" width="11.140625" style="276" customWidth="1"/>
    <col min="2832" max="2832" width="16.140625" style="276" customWidth="1"/>
    <col min="2833" max="2833" width="35.85546875" style="276" customWidth="1"/>
    <col min="2834" max="3072" width="9.140625" style="276"/>
    <col min="3073" max="3073" width="4.7109375" style="276" customWidth="1"/>
    <col min="3074" max="3074" width="23" style="276" customWidth="1"/>
    <col min="3075" max="3075" width="26.28515625" style="276" customWidth="1"/>
    <col min="3076" max="3076" width="14.28515625" style="276" customWidth="1"/>
    <col min="3077" max="3077" width="11" style="276" customWidth="1"/>
    <col min="3078" max="3078" width="10.42578125" style="276" customWidth="1"/>
    <col min="3079" max="3080" width="10.140625" style="276" customWidth="1"/>
    <col min="3081" max="3081" width="8.7109375" style="276" customWidth="1"/>
    <col min="3082" max="3082" width="11.7109375" style="276" customWidth="1"/>
    <col min="3083" max="3083" width="10.140625" style="276" customWidth="1"/>
    <col min="3084" max="3084" width="8.85546875" style="276" customWidth="1"/>
    <col min="3085" max="3085" width="9.85546875" style="276" customWidth="1"/>
    <col min="3086" max="3086" width="10.42578125" style="276" customWidth="1"/>
    <col min="3087" max="3087" width="11.140625" style="276" customWidth="1"/>
    <col min="3088" max="3088" width="16.140625" style="276" customWidth="1"/>
    <col min="3089" max="3089" width="35.85546875" style="276" customWidth="1"/>
    <col min="3090" max="3328" width="9.140625" style="276"/>
    <col min="3329" max="3329" width="4.7109375" style="276" customWidth="1"/>
    <col min="3330" max="3330" width="23" style="276" customWidth="1"/>
    <col min="3331" max="3331" width="26.28515625" style="276" customWidth="1"/>
    <col min="3332" max="3332" width="14.28515625" style="276" customWidth="1"/>
    <col min="3333" max="3333" width="11" style="276" customWidth="1"/>
    <col min="3334" max="3334" width="10.42578125" style="276" customWidth="1"/>
    <col min="3335" max="3336" width="10.140625" style="276" customWidth="1"/>
    <col min="3337" max="3337" width="8.7109375" style="276" customWidth="1"/>
    <col min="3338" max="3338" width="11.7109375" style="276" customWidth="1"/>
    <col min="3339" max="3339" width="10.140625" style="276" customWidth="1"/>
    <col min="3340" max="3340" width="8.85546875" style="276" customWidth="1"/>
    <col min="3341" max="3341" width="9.85546875" style="276" customWidth="1"/>
    <col min="3342" max="3342" width="10.42578125" style="276" customWidth="1"/>
    <col min="3343" max="3343" width="11.140625" style="276" customWidth="1"/>
    <col min="3344" max="3344" width="16.140625" style="276" customWidth="1"/>
    <col min="3345" max="3345" width="35.85546875" style="276" customWidth="1"/>
    <col min="3346" max="3584" width="9.140625" style="276"/>
    <col min="3585" max="3585" width="4.7109375" style="276" customWidth="1"/>
    <col min="3586" max="3586" width="23" style="276" customWidth="1"/>
    <col min="3587" max="3587" width="26.28515625" style="276" customWidth="1"/>
    <col min="3588" max="3588" width="14.28515625" style="276" customWidth="1"/>
    <col min="3589" max="3589" width="11" style="276" customWidth="1"/>
    <col min="3590" max="3590" width="10.42578125" style="276" customWidth="1"/>
    <col min="3591" max="3592" width="10.140625" style="276" customWidth="1"/>
    <col min="3593" max="3593" width="8.7109375" style="276" customWidth="1"/>
    <col min="3594" max="3594" width="11.7109375" style="276" customWidth="1"/>
    <col min="3595" max="3595" width="10.140625" style="276" customWidth="1"/>
    <col min="3596" max="3596" width="8.85546875" style="276" customWidth="1"/>
    <col min="3597" max="3597" width="9.85546875" style="276" customWidth="1"/>
    <col min="3598" max="3598" width="10.42578125" style="276" customWidth="1"/>
    <col min="3599" max="3599" width="11.140625" style="276" customWidth="1"/>
    <col min="3600" max="3600" width="16.140625" style="276" customWidth="1"/>
    <col min="3601" max="3601" width="35.85546875" style="276" customWidth="1"/>
    <col min="3602" max="3840" width="9.140625" style="276"/>
    <col min="3841" max="3841" width="4.7109375" style="276" customWidth="1"/>
    <col min="3842" max="3842" width="23" style="276" customWidth="1"/>
    <col min="3843" max="3843" width="26.28515625" style="276" customWidth="1"/>
    <col min="3844" max="3844" width="14.28515625" style="276" customWidth="1"/>
    <col min="3845" max="3845" width="11" style="276" customWidth="1"/>
    <col min="3846" max="3846" width="10.42578125" style="276" customWidth="1"/>
    <col min="3847" max="3848" width="10.140625" style="276" customWidth="1"/>
    <col min="3849" max="3849" width="8.7109375" style="276" customWidth="1"/>
    <col min="3850" max="3850" width="11.7109375" style="276" customWidth="1"/>
    <col min="3851" max="3851" width="10.140625" style="276" customWidth="1"/>
    <col min="3852" max="3852" width="8.85546875" style="276" customWidth="1"/>
    <col min="3853" max="3853" width="9.85546875" style="276" customWidth="1"/>
    <col min="3854" max="3854" width="10.42578125" style="276" customWidth="1"/>
    <col min="3855" max="3855" width="11.140625" style="276" customWidth="1"/>
    <col min="3856" max="3856" width="16.140625" style="276" customWidth="1"/>
    <col min="3857" max="3857" width="35.85546875" style="276" customWidth="1"/>
    <col min="3858" max="4096" width="9.140625" style="276"/>
    <col min="4097" max="4097" width="4.7109375" style="276" customWidth="1"/>
    <col min="4098" max="4098" width="23" style="276" customWidth="1"/>
    <col min="4099" max="4099" width="26.28515625" style="276" customWidth="1"/>
    <col min="4100" max="4100" width="14.28515625" style="276" customWidth="1"/>
    <col min="4101" max="4101" width="11" style="276" customWidth="1"/>
    <col min="4102" max="4102" width="10.42578125" style="276" customWidth="1"/>
    <col min="4103" max="4104" width="10.140625" style="276" customWidth="1"/>
    <col min="4105" max="4105" width="8.7109375" style="276" customWidth="1"/>
    <col min="4106" max="4106" width="11.7109375" style="276" customWidth="1"/>
    <col min="4107" max="4107" width="10.140625" style="276" customWidth="1"/>
    <col min="4108" max="4108" width="8.85546875" style="276" customWidth="1"/>
    <col min="4109" max="4109" width="9.85546875" style="276" customWidth="1"/>
    <col min="4110" max="4110" width="10.42578125" style="276" customWidth="1"/>
    <col min="4111" max="4111" width="11.140625" style="276" customWidth="1"/>
    <col min="4112" max="4112" width="16.140625" style="276" customWidth="1"/>
    <col min="4113" max="4113" width="35.85546875" style="276" customWidth="1"/>
    <col min="4114" max="4352" width="9.140625" style="276"/>
    <col min="4353" max="4353" width="4.7109375" style="276" customWidth="1"/>
    <col min="4354" max="4354" width="23" style="276" customWidth="1"/>
    <col min="4355" max="4355" width="26.28515625" style="276" customWidth="1"/>
    <col min="4356" max="4356" width="14.28515625" style="276" customWidth="1"/>
    <col min="4357" max="4357" width="11" style="276" customWidth="1"/>
    <col min="4358" max="4358" width="10.42578125" style="276" customWidth="1"/>
    <col min="4359" max="4360" width="10.140625" style="276" customWidth="1"/>
    <col min="4361" max="4361" width="8.7109375" style="276" customWidth="1"/>
    <col min="4362" max="4362" width="11.7109375" style="276" customWidth="1"/>
    <col min="4363" max="4363" width="10.140625" style="276" customWidth="1"/>
    <col min="4364" max="4364" width="8.85546875" style="276" customWidth="1"/>
    <col min="4365" max="4365" width="9.85546875" style="276" customWidth="1"/>
    <col min="4366" max="4366" width="10.42578125" style="276" customWidth="1"/>
    <col min="4367" max="4367" width="11.140625" style="276" customWidth="1"/>
    <col min="4368" max="4368" width="16.140625" style="276" customWidth="1"/>
    <col min="4369" max="4369" width="35.85546875" style="276" customWidth="1"/>
    <col min="4370" max="4608" width="9.140625" style="276"/>
    <col min="4609" max="4609" width="4.7109375" style="276" customWidth="1"/>
    <col min="4610" max="4610" width="23" style="276" customWidth="1"/>
    <col min="4611" max="4611" width="26.28515625" style="276" customWidth="1"/>
    <col min="4612" max="4612" width="14.28515625" style="276" customWidth="1"/>
    <col min="4613" max="4613" width="11" style="276" customWidth="1"/>
    <col min="4614" max="4614" width="10.42578125" style="276" customWidth="1"/>
    <col min="4615" max="4616" width="10.140625" style="276" customWidth="1"/>
    <col min="4617" max="4617" width="8.7109375" style="276" customWidth="1"/>
    <col min="4618" max="4618" width="11.7109375" style="276" customWidth="1"/>
    <col min="4619" max="4619" width="10.140625" style="276" customWidth="1"/>
    <col min="4620" max="4620" width="8.85546875" style="276" customWidth="1"/>
    <col min="4621" max="4621" width="9.85546875" style="276" customWidth="1"/>
    <col min="4622" max="4622" width="10.42578125" style="276" customWidth="1"/>
    <col min="4623" max="4623" width="11.140625" style="276" customWidth="1"/>
    <col min="4624" max="4624" width="16.140625" style="276" customWidth="1"/>
    <col min="4625" max="4625" width="35.85546875" style="276" customWidth="1"/>
    <col min="4626" max="4864" width="9.140625" style="276"/>
    <col min="4865" max="4865" width="4.7109375" style="276" customWidth="1"/>
    <col min="4866" max="4866" width="23" style="276" customWidth="1"/>
    <col min="4867" max="4867" width="26.28515625" style="276" customWidth="1"/>
    <col min="4868" max="4868" width="14.28515625" style="276" customWidth="1"/>
    <col min="4869" max="4869" width="11" style="276" customWidth="1"/>
    <col min="4870" max="4870" width="10.42578125" style="276" customWidth="1"/>
    <col min="4871" max="4872" width="10.140625" style="276" customWidth="1"/>
    <col min="4873" max="4873" width="8.7109375" style="276" customWidth="1"/>
    <col min="4874" max="4874" width="11.7109375" style="276" customWidth="1"/>
    <col min="4875" max="4875" width="10.140625" style="276" customWidth="1"/>
    <col min="4876" max="4876" width="8.85546875" style="276" customWidth="1"/>
    <col min="4877" max="4877" width="9.85546875" style="276" customWidth="1"/>
    <col min="4878" max="4878" width="10.42578125" style="276" customWidth="1"/>
    <col min="4879" max="4879" width="11.140625" style="276" customWidth="1"/>
    <col min="4880" max="4880" width="16.140625" style="276" customWidth="1"/>
    <col min="4881" max="4881" width="35.85546875" style="276" customWidth="1"/>
    <col min="4882" max="5120" width="9.140625" style="276"/>
    <col min="5121" max="5121" width="4.7109375" style="276" customWidth="1"/>
    <col min="5122" max="5122" width="23" style="276" customWidth="1"/>
    <col min="5123" max="5123" width="26.28515625" style="276" customWidth="1"/>
    <col min="5124" max="5124" width="14.28515625" style="276" customWidth="1"/>
    <col min="5125" max="5125" width="11" style="276" customWidth="1"/>
    <col min="5126" max="5126" width="10.42578125" style="276" customWidth="1"/>
    <col min="5127" max="5128" width="10.140625" style="276" customWidth="1"/>
    <col min="5129" max="5129" width="8.7109375" style="276" customWidth="1"/>
    <col min="5130" max="5130" width="11.7109375" style="276" customWidth="1"/>
    <col min="5131" max="5131" width="10.140625" style="276" customWidth="1"/>
    <col min="5132" max="5132" width="8.85546875" style="276" customWidth="1"/>
    <col min="5133" max="5133" width="9.85546875" style="276" customWidth="1"/>
    <col min="5134" max="5134" width="10.42578125" style="276" customWidth="1"/>
    <col min="5135" max="5135" width="11.140625" style="276" customWidth="1"/>
    <col min="5136" max="5136" width="16.140625" style="276" customWidth="1"/>
    <col min="5137" max="5137" width="35.85546875" style="276" customWidth="1"/>
    <col min="5138" max="5376" width="9.140625" style="276"/>
    <col min="5377" max="5377" width="4.7109375" style="276" customWidth="1"/>
    <col min="5378" max="5378" width="23" style="276" customWidth="1"/>
    <col min="5379" max="5379" width="26.28515625" style="276" customWidth="1"/>
    <col min="5380" max="5380" width="14.28515625" style="276" customWidth="1"/>
    <col min="5381" max="5381" width="11" style="276" customWidth="1"/>
    <col min="5382" max="5382" width="10.42578125" style="276" customWidth="1"/>
    <col min="5383" max="5384" width="10.140625" style="276" customWidth="1"/>
    <col min="5385" max="5385" width="8.7109375" style="276" customWidth="1"/>
    <col min="5386" max="5386" width="11.7109375" style="276" customWidth="1"/>
    <col min="5387" max="5387" width="10.140625" style="276" customWidth="1"/>
    <col min="5388" max="5388" width="8.85546875" style="276" customWidth="1"/>
    <col min="5389" max="5389" width="9.85546875" style="276" customWidth="1"/>
    <col min="5390" max="5390" width="10.42578125" style="276" customWidth="1"/>
    <col min="5391" max="5391" width="11.140625" style="276" customWidth="1"/>
    <col min="5392" max="5392" width="16.140625" style="276" customWidth="1"/>
    <col min="5393" max="5393" width="35.85546875" style="276" customWidth="1"/>
    <col min="5394" max="5632" width="9.140625" style="276"/>
    <col min="5633" max="5633" width="4.7109375" style="276" customWidth="1"/>
    <col min="5634" max="5634" width="23" style="276" customWidth="1"/>
    <col min="5635" max="5635" width="26.28515625" style="276" customWidth="1"/>
    <col min="5636" max="5636" width="14.28515625" style="276" customWidth="1"/>
    <col min="5637" max="5637" width="11" style="276" customWidth="1"/>
    <col min="5638" max="5638" width="10.42578125" style="276" customWidth="1"/>
    <col min="5639" max="5640" width="10.140625" style="276" customWidth="1"/>
    <col min="5641" max="5641" width="8.7109375" style="276" customWidth="1"/>
    <col min="5642" max="5642" width="11.7109375" style="276" customWidth="1"/>
    <col min="5643" max="5643" width="10.140625" style="276" customWidth="1"/>
    <col min="5644" max="5644" width="8.85546875" style="276" customWidth="1"/>
    <col min="5645" max="5645" width="9.85546875" style="276" customWidth="1"/>
    <col min="5646" max="5646" width="10.42578125" style="276" customWidth="1"/>
    <col min="5647" max="5647" width="11.140625" style="276" customWidth="1"/>
    <col min="5648" max="5648" width="16.140625" style="276" customWidth="1"/>
    <col min="5649" max="5649" width="35.85546875" style="276" customWidth="1"/>
    <col min="5650" max="5888" width="9.140625" style="276"/>
    <col min="5889" max="5889" width="4.7109375" style="276" customWidth="1"/>
    <col min="5890" max="5890" width="23" style="276" customWidth="1"/>
    <col min="5891" max="5891" width="26.28515625" style="276" customWidth="1"/>
    <col min="5892" max="5892" width="14.28515625" style="276" customWidth="1"/>
    <col min="5893" max="5893" width="11" style="276" customWidth="1"/>
    <col min="5894" max="5894" width="10.42578125" style="276" customWidth="1"/>
    <col min="5895" max="5896" width="10.140625" style="276" customWidth="1"/>
    <col min="5897" max="5897" width="8.7109375" style="276" customWidth="1"/>
    <col min="5898" max="5898" width="11.7109375" style="276" customWidth="1"/>
    <col min="5899" max="5899" width="10.140625" style="276" customWidth="1"/>
    <col min="5900" max="5900" width="8.85546875" style="276" customWidth="1"/>
    <col min="5901" max="5901" width="9.85546875" style="276" customWidth="1"/>
    <col min="5902" max="5902" width="10.42578125" style="276" customWidth="1"/>
    <col min="5903" max="5903" width="11.140625" style="276" customWidth="1"/>
    <col min="5904" max="5904" width="16.140625" style="276" customWidth="1"/>
    <col min="5905" max="5905" width="35.85546875" style="276" customWidth="1"/>
    <col min="5906" max="6144" width="9.140625" style="276"/>
    <col min="6145" max="6145" width="4.7109375" style="276" customWidth="1"/>
    <col min="6146" max="6146" width="23" style="276" customWidth="1"/>
    <col min="6147" max="6147" width="26.28515625" style="276" customWidth="1"/>
    <col min="6148" max="6148" width="14.28515625" style="276" customWidth="1"/>
    <col min="6149" max="6149" width="11" style="276" customWidth="1"/>
    <col min="6150" max="6150" width="10.42578125" style="276" customWidth="1"/>
    <col min="6151" max="6152" width="10.140625" style="276" customWidth="1"/>
    <col min="6153" max="6153" width="8.7109375" style="276" customWidth="1"/>
    <col min="6154" max="6154" width="11.7109375" style="276" customWidth="1"/>
    <col min="6155" max="6155" width="10.140625" style="276" customWidth="1"/>
    <col min="6156" max="6156" width="8.85546875" style="276" customWidth="1"/>
    <col min="6157" max="6157" width="9.85546875" style="276" customWidth="1"/>
    <col min="6158" max="6158" width="10.42578125" style="276" customWidth="1"/>
    <col min="6159" max="6159" width="11.140625" style="276" customWidth="1"/>
    <col min="6160" max="6160" width="16.140625" style="276" customWidth="1"/>
    <col min="6161" max="6161" width="35.85546875" style="276" customWidth="1"/>
    <col min="6162" max="6400" width="9.140625" style="276"/>
    <col min="6401" max="6401" width="4.7109375" style="276" customWidth="1"/>
    <col min="6402" max="6402" width="23" style="276" customWidth="1"/>
    <col min="6403" max="6403" width="26.28515625" style="276" customWidth="1"/>
    <col min="6404" max="6404" width="14.28515625" style="276" customWidth="1"/>
    <col min="6405" max="6405" width="11" style="276" customWidth="1"/>
    <col min="6406" max="6406" width="10.42578125" style="276" customWidth="1"/>
    <col min="6407" max="6408" width="10.140625" style="276" customWidth="1"/>
    <col min="6409" max="6409" width="8.7109375" style="276" customWidth="1"/>
    <col min="6410" max="6410" width="11.7109375" style="276" customWidth="1"/>
    <col min="6411" max="6411" width="10.140625" style="276" customWidth="1"/>
    <col min="6412" max="6412" width="8.85546875" style="276" customWidth="1"/>
    <col min="6413" max="6413" width="9.85546875" style="276" customWidth="1"/>
    <col min="6414" max="6414" width="10.42578125" style="276" customWidth="1"/>
    <col min="6415" max="6415" width="11.140625" style="276" customWidth="1"/>
    <col min="6416" max="6416" width="16.140625" style="276" customWidth="1"/>
    <col min="6417" max="6417" width="35.85546875" style="276" customWidth="1"/>
    <col min="6418" max="6656" width="9.140625" style="276"/>
    <col min="6657" max="6657" width="4.7109375" style="276" customWidth="1"/>
    <col min="6658" max="6658" width="23" style="276" customWidth="1"/>
    <col min="6659" max="6659" width="26.28515625" style="276" customWidth="1"/>
    <col min="6660" max="6660" width="14.28515625" style="276" customWidth="1"/>
    <col min="6661" max="6661" width="11" style="276" customWidth="1"/>
    <col min="6662" max="6662" width="10.42578125" style="276" customWidth="1"/>
    <col min="6663" max="6664" width="10.140625" style="276" customWidth="1"/>
    <col min="6665" max="6665" width="8.7109375" style="276" customWidth="1"/>
    <col min="6666" max="6666" width="11.7109375" style="276" customWidth="1"/>
    <col min="6667" max="6667" width="10.140625" style="276" customWidth="1"/>
    <col min="6668" max="6668" width="8.85546875" style="276" customWidth="1"/>
    <col min="6669" max="6669" width="9.85546875" style="276" customWidth="1"/>
    <col min="6670" max="6670" width="10.42578125" style="276" customWidth="1"/>
    <col min="6671" max="6671" width="11.140625" style="276" customWidth="1"/>
    <col min="6672" max="6672" width="16.140625" style="276" customWidth="1"/>
    <col min="6673" max="6673" width="35.85546875" style="276" customWidth="1"/>
    <col min="6674" max="6912" width="9.140625" style="276"/>
    <col min="6913" max="6913" width="4.7109375" style="276" customWidth="1"/>
    <col min="6914" max="6914" width="23" style="276" customWidth="1"/>
    <col min="6915" max="6915" width="26.28515625" style="276" customWidth="1"/>
    <col min="6916" max="6916" width="14.28515625" style="276" customWidth="1"/>
    <col min="6917" max="6917" width="11" style="276" customWidth="1"/>
    <col min="6918" max="6918" width="10.42578125" style="276" customWidth="1"/>
    <col min="6919" max="6920" width="10.140625" style="276" customWidth="1"/>
    <col min="6921" max="6921" width="8.7109375" style="276" customWidth="1"/>
    <col min="6922" max="6922" width="11.7109375" style="276" customWidth="1"/>
    <col min="6923" max="6923" width="10.140625" style="276" customWidth="1"/>
    <col min="6924" max="6924" width="8.85546875" style="276" customWidth="1"/>
    <col min="6925" max="6925" width="9.85546875" style="276" customWidth="1"/>
    <col min="6926" max="6926" width="10.42578125" style="276" customWidth="1"/>
    <col min="6927" max="6927" width="11.140625" style="276" customWidth="1"/>
    <col min="6928" max="6928" width="16.140625" style="276" customWidth="1"/>
    <col min="6929" max="6929" width="35.85546875" style="276" customWidth="1"/>
    <col min="6930" max="7168" width="9.140625" style="276"/>
    <col min="7169" max="7169" width="4.7109375" style="276" customWidth="1"/>
    <col min="7170" max="7170" width="23" style="276" customWidth="1"/>
    <col min="7171" max="7171" width="26.28515625" style="276" customWidth="1"/>
    <col min="7172" max="7172" width="14.28515625" style="276" customWidth="1"/>
    <col min="7173" max="7173" width="11" style="276" customWidth="1"/>
    <col min="7174" max="7174" width="10.42578125" style="276" customWidth="1"/>
    <col min="7175" max="7176" width="10.140625" style="276" customWidth="1"/>
    <col min="7177" max="7177" width="8.7109375" style="276" customWidth="1"/>
    <col min="7178" max="7178" width="11.7109375" style="276" customWidth="1"/>
    <col min="7179" max="7179" width="10.140625" style="276" customWidth="1"/>
    <col min="7180" max="7180" width="8.85546875" style="276" customWidth="1"/>
    <col min="7181" max="7181" width="9.85546875" style="276" customWidth="1"/>
    <col min="7182" max="7182" width="10.42578125" style="276" customWidth="1"/>
    <col min="7183" max="7183" width="11.140625" style="276" customWidth="1"/>
    <col min="7184" max="7184" width="16.140625" style="276" customWidth="1"/>
    <col min="7185" max="7185" width="35.85546875" style="276" customWidth="1"/>
    <col min="7186" max="7424" width="9.140625" style="276"/>
    <col min="7425" max="7425" width="4.7109375" style="276" customWidth="1"/>
    <col min="7426" max="7426" width="23" style="276" customWidth="1"/>
    <col min="7427" max="7427" width="26.28515625" style="276" customWidth="1"/>
    <col min="7428" max="7428" width="14.28515625" style="276" customWidth="1"/>
    <col min="7429" max="7429" width="11" style="276" customWidth="1"/>
    <col min="7430" max="7430" width="10.42578125" style="276" customWidth="1"/>
    <col min="7431" max="7432" width="10.140625" style="276" customWidth="1"/>
    <col min="7433" max="7433" width="8.7109375" style="276" customWidth="1"/>
    <col min="7434" max="7434" width="11.7109375" style="276" customWidth="1"/>
    <col min="7435" max="7435" width="10.140625" style="276" customWidth="1"/>
    <col min="7436" max="7436" width="8.85546875" style="276" customWidth="1"/>
    <col min="7437" max="7437" width="9.85546875" style="276" customWidth="1"/>
    <col min="7438" max="7438" width="10.42578125" style="276" customWidth="1"/>
    <col min="7439" max="7439" width="11.140625" style="276" customWidth="1"/>
    <col min="7440" max="7440" width="16.140625" style="276" customWidth="1"/>
    <col min="7441" max="7441" width="35.85546875" style="276" customWidth="1"/>
    <col min="7442" max="7680" width="9.140625" style="276"/>
    <col min="7681" max="7681" width="4.7109375" style="276" customWidth="1"/>
    <col min="7682" max="7682" width="23" style="276" customWidth="1"/>
    <col min="7683" max="7683" width="26.28515625" style="276" customWidth="1"/>
    <col min="7684" max="7684" width="14.28515625" style="276" customWidth="1"/>
    <col min="7685" max="7685" width="11" style="276" customWidth="1"/>
    <col min="7686" max="7686" width="10.42578125" style="276" customWidth="1"/>
    <col min="7687" max="7688" width="10.140625" style="276" customWidth="1"/>
    <col min="7689" max="7689" width="8.7109375" style="276" customWidth="1"/>
    <col min="7690" max="7690" width="11.7109375" style="276" customWidth="1"/>
    <col min="7691" max="7691" width="10.140625" style="276" customWidth="1"/>
    <col min="7692" max="7692" width="8.85546875" style="276" customWidth="1"/>
    <col min="7693" max="7693" width="9.85546875" style="276" customWidth="1"/>
    <col min="7694" max="7694" width="10.42578125" style="276" customWidth="1"/>
    <col min="7695" max="7695" width="11.140625" style="276" customWidth="1"/>
    <col min="7696" max="7696" width="16.140625" style="276" customWidth="1"/>
    <col min="7697" max="7697" width="35.85546875" style="276" customWidth="1"/>
    <col min="7698" max="7936" width="9.140625" style="276"/>
    <col min="7937" max="7937" width="4.7109375" style="276" customWidth="1"/>
    <col min="7938" max="7938" width="23" style="276" customWidth="1"/>
    <col min="7939" max="7939" width="26.28515625" style="276" customWidth="1"/>
    <col min="7940" max="7940" width="14.28515625" style="276" customWidth="1"/>
    <col min="7941" max="7941" width="11" style="276" customWidth="1"/>
    <col min="7942" max="7942" width="10.42578125" style="276" customWidth="1"/>
    <col min="7943" max="7944" width="10.140625" style="276" customWidth="1"/>
    <col min="7945" max="7945" width="8.7109375" style="276" customWidth="1"/>
    <col min="7946" max="7946" width="11.7109375" style="276" customWidth="1"/>
    <col min="7947" max="7947" width="10.140625" style="276" customWidth="1"/>
    <col min="7948" max="7948" width="8.85546875" style="276" customWidth="1"/>
    <col min="7949" max="7949" width="9.85546875" style="276" customWidth="1"/>
    <col min="7950" max="7950" width="10.42578125" style="276" customWidth="1"/>
    <col min="7951" max="7951" width="11.140625" style="276" customWidth="1"/>
    <col min="7952" max="7952" width="16.140625" style="276" customWidth="1"/>
    <col min="7953" max="7953" width="35.85546875" style="276" customWidth="1"/>
    <col min="7954" max="8192" width="9.140625" style="276"/>
    <col min="8193" max="8193" width="4.7109375" style="276" customWidth="1"/>
    <col min="8194" max="8194" width="23" style="276" customWidth="1"/>
    <col min="8195" max="8195" width="26.28515625" style="276" customWidth="1"/>
    <col min="8196" max="8196" width="14.28515625" style="276" customWidth="1"/>
    <col min="8197" max="8197" width="11" style="276" customWidth="1"/>
    <col min="8198" max="8198" width="10.42578125" style="276" customWidth="1"/>
    <col min="8199" max="8200" width="10.140625" style="276" customWidth="1"/>
    <col min="8201" max="8201" width="8.7109375" style="276" customWidth="1"/>
    <col min="8202" max="8202" width="11.7109375" style="276" customWidth="1"/>
    <col min="8203" max="8203" width="10.140625" style="276" customWidth="1"/>
    <col min="8204" max="8204" width="8.85546875" style="276" customWidth="1"/>
    <col min="8205" max="8205" width="9.85546875" style="276" customWidth="1"/>
    <col min="8206" max="8206" width="10.42578125" style="276" customWidth="1"/>
    <col min="8207" max="8207" width="11.140625" style="276" customWidth="1"/>
    <col min="8208" max="8208" width="16.140625" style="276" customWidth="1"/>
    <col min="8209" max="8209" width="35.85546875" style="276" customWidth="1"/>
    <col min="8210" max="8448" width="9.140625" style="276"/>
    <col min="8449" max="8449" width="4.7109375" style="276" customWidth="1"/>
    <col min="8450" max="8450" width="23" style="276" customWidth="1"/>
    <col min="8451" max="8451" width="26.28515625" style="276" customWidth="1"/>
    <col min="8452" max="8452" width="14.28515625" style="276" customWidth="1"/>
    <col min="8453" max="8453" width="11" style="276" customWidth="1"/>
    <col min="8454" max="8454" width="10.42578125" style="276" customWidth="1"/>
    <col min="8455" max="8456" width="10.140625" style="276" customWidth="1"/>
    <col min="8457" max="8457" width="8.7109375" style="276" customWidth="1"/>
    <col min="8458" max="8458" width="11.7109375" style="276" customWidth="1"/>
    <col min="8459" max="8459" width="10.140625" style="276" customWidth="1"/>
    <col min="8460" max="8460" width="8.85546875" style="276" customWidth="1"/>
    <col min="8461" max="8461" width="9.85546875" style="276" customWidth="1"/>
    <col min="8462" max="8462" width="10.42578125" style="276" customWidth="1"/>
    <col min="8463" max="8463" width="11.140625" style="276" customWidth="1"/>
    <col min="8464" max="8464" width="16.140625" style="276" customWidth="1"/>
    <col min="8465" max="8465" width="35.85546875" style="276" customWidth="1"/>
    <col min="8466" max="8704" width="9.140625" style="276"/>
    <col min="8705" max="8705" width="4.7109375" style="276" customWidth="1"/>
    <col min="8706" max="8706" width="23" style="276" customWidth="1"/>
    <col min="8707" max="8707" width="26.28515625" style="276" customWidth="1"/>
    <col min="8708" max="8708" width="14.28515625" style="276" customWidth="1"/>
    <col min="8709" max="8709" width="11" style="276" customWidth="1"/>
    <col min="8710" max="8710" width="10.42578125" style="276" customWidth="1"/>
    <col min="8711" max="8712" width="10.140625" style="276" customWidth="1"/>
    <col min="8713" max="8713" width="8.7109375" style="276" customWidth="1"/>
    <col min="8714" max="8714" width="11.7109375" style="276" customWidth="1"/>
    <col min="8715" max="8715" width="10.140625" style="276" customWidth="1"/>
    <col min="8716" max="8716" width="8.85546875" style="276" customWidth="1"/>
    <col min="8717" max="8717" width="9.85546875" style="276" customWidth="1"/>
    <col min="8718" max="8718" width="10.42578125" style="276" customWidth="1"/>
    <col min="8719" max="8719" width="11.140625" style="276" customWidth="1"/>
    <col min="8720" max="8720" width="16.140625" style="276" customWidth="1"/>
    <col min="8721" max="8721" width="35.85546875" style="276" customWidth="1"/>
    <col min="8722" max="8960" width="9.140625" style="276"/>
    <col min="8961" max="8961" width="4.7109375" style="276" customWidth="1"/>
    <col min="8962" max="8962" width="23" style="276" customWidth="1"/>
    <col min="8963" max="8963" width="26.28515625" style="276" customWidth="1"/>
    <col min="8964" max="8964" width="14.28515625" style="276" customWidth="1"/>
    <col min="8965" max="8965" width="11" style="276" customWidth="1"/>
    <col min="8966" max="8966" width="10.42578125" style="276" customWidth="1"/>
    <col min="8967" max="8968" width="10.140625" style="276" customWidth="1"/>
    <col min="8969" max="8969" width="8.7109375" style="276" customWidth="1"/>
    <col min="8970" max="8970" width="11.7109375" style="276" customWidth="1"/>
    <col min="8971" max="8971" width="10.140625" style="276" customWidth="1"/>
    <col min="8972" max="8972" width="8.85546875" style="276" customWidth="1"/>
    <col min="8973" max="8973" width="9.85546875" style="276" customWidth="1"/>
    <col min="8974" max="8974" width="10.42578125" style="276" customWidth="1"/>
    <col min="8975" max="8975" width="11.140625" style="276" customWidth="1"/>
    <col min="8976" max="8976" width="16.140625" style="276" customWidth="1"/>
    <col min="8977" max="8977" width="35.85546875" style="276" customWidth="1"/>
    <col min="8978" max="9216" width="9.140625" style="276"/>
    <col min="9217" max="9217" width="4.7109375" style="276" customWidth="1"/>
    <col min="9218" max="9218" width="23" style="276" customWidth="1"/>
    <col min="9219" max="9219" width="26.28515625" style="276" customWidth="1"/>
    <col min="9220" max="9220" width="14.28515625" style="276" customWidth="1"/>
    <col min="9221" max="9221" width="11" style="276" customWidth="1"/>
    <col min="9222" max="9222" width="10.42578125" style="276" customWidth="1"/>
    <col min="9223" max="9224" width="10.140625" style="276" customWidth="1"/>
    <col min="9225" max="9225" width="8.7109375" style="276" customWidth="1"/>
    <col min="9226" max="9226" width="11.7109375" style="276" customWidth="1"/>
    <col min="9227" max="9227" width="10.140625" style="276" customWidth="1"/>
    <col min="9228" max="9228" width="8.85546875" style="276" customWidth="1"/>
    <col min="9229" max="9229" width="9.85546875" style="276" customWidth="1"/>
    <col min="9230" max="9230" width="10.42578125" style="276" customWidth="1"/>
    <col min="9231" max="9231" width="11.140625" style="276" customWidth="1"/>
    <col min="9232" max="9232" width="16.140625" style="276" customWidth="1"/>
    <col min="9233" max="9233" width="35.85546875" style="276" customWidth="1"/>
    <col min="9234" max="9472" width="9.140625" style="276"/>
    <col min="9473" max="9473" width="4.7109375" style="276" customWidth="1"/>
    <col min="9474" max="9474" width="23" style="276" customWidth="1"/>
    <col min="9475" max="9475" width="26.28515625" style="276" customWidth="1"/>
    <col min="9476" max="9476" width="14.28515625" style="276" customWidth="1"/>
    <col min="9477" max="9477" width="11" style="276" customWidth="1"/>
    <col min="9478" max="9478" width="10.42578125" style="276" customWidth="1"/>
    <col min="9479" max="9480" width="10.140625" style="276" customWidth="1"/>
    <col min="9481" max="9481" width="8.7109375" style="276" customWidth="1"/>
    <col min="9482" max="9482" width="11.7109375" style="276" customWidth="1"/>
    <col min="9483" max="9483" width="10.140625" style="276" customWidth="1"/>
    <col min="9484" max="9484" width="8.85546875" style="276" customWidth="1"/>
    <col min="9485" max="9485" width="9.85546875" style="276" customWidth="1"/>
    <col min="9486" max="9486" width="10.42578125" style="276" customWidth="1"/>
    <col min="9487" max="9487" width="11.140625" style="276" customWidth="1"/>
    <col min="9488" max="9488" width="16.140625" style="276" customWidth="1"/>
    <col min="9489" max="9489" width="35.85546875" style="276" customWidth="1"/>
    <col min="9490" max="9728" width="9.140625" style="276"/>
    <col min="9729" max="9729" width="4.7109375" style="276" customWidth="1"/>
    <col min="9730" max="9730" width="23" style="276" customWidth="1"/>
    <col min="9731" max="9731" width="26.28515625" style="276" customWidth="1"/>
    <col min="9732" max="9732" width="14.28515625" style="276" customWidth="1"/>
    <col min="9733" max="9733" width="11" style="276" customWidth="1"/>
    <col min="9734" max="9734" width="10.42578125" style="276" customWidth="1"/>
    <col min="9735" max="9736" width="10.140625" style="276" customWidth="1"/>
    <col min="9737" max="9737" width="8.7109375" style="276" customWidth="1"/>
    <col min="9738" max="9738" width="11.7109375" style="276" customWidth="1"/>
    <col min="9739" max="9739" width="10.140625" style="276" customWidth="1"/>
    <col min="9740" max="9740" width="8.85546875" style="276" customWidth="1"/>
    <col min="9741" max="9741" width="9.85546875" style="276" customWidth="1"/>
    <col min="9742" max="9742" width="10.42578125" style="276" customWidth="1"/>
    <col min="9743" max="9743" width="11.140625" style="276" customWidth="1"/>
    <col min="9744" max="9744" width="16.140625" style="276" customWidth="1"/>
    <col min="9745" max="9745" width="35.85546875" style="276" customWidth="1"/>
    <col min="9746" max="9984" width="9.140625" style="276"/>
    <col min="9985" max="9985" width="4.7109375" style="276" customWidth="1"/>
    <col min="9986" max="9986" width="23" style="276" customWidth="1"/>
    <col min="9987" max="9987" width="26.28515625" style="276" customWidth="1"/>
    <col min="9988" max="9988" width="14.28515625" style="276" customWidth="1"/>
    <col min="9989" max="9989" width="11" style="276" customWidth="1"/>
    <col min="9990" max="9990" width="10.42578125" style="276" customWidth="1"/>
    <col min="9991" max="9992" width="10.140625" style="276" customWidth="1"/>
    <col min="9993" max="9993" width="8.7109375" style="276" customWidth="1"/>
    <col min="9994" max="9994" width="11.7109375" style="276" customWidth="1"/>
    <col min="9995" max="9995" width="10.140625" style="276" customWidth="1"/>
    <col min="9996" max="9996" width="8.85546875" style="276" customWidth="1"/>
    <col min="9997" max="9997" width="9.85546875" style="276" customWidth="1"/>
    <col min="9998" max="9998" width="10.42578125" style="276" customWidth="1"/>
    <col min="9999" max="9999" width="11.140625" style="276" customWidth="1"/>
    <col min="10000" max="10000" width="16.140625" style="276" customWidth="1"/>
    <col min="10001" max="10001" width="35.85546875" style="276" customWidth="1"/>
    <col min="10002" max="10240" width="9.140625" style="276"/>
    <col min="10241" max="10241" width="4.7109375" style="276" customWidth="1"/>
    <col min="10242" max="10242" width="23" style="276" customWidth="1"/>
    <col min="10243" max="10243" width="26.28515625" style="276" customWidth="1"/>
    <col min="10244" max="10244" width="14.28515625" style="276" customWidth="1"/>
    <col min="10245" max="10245" width="11" style="276" customWidth="1"/>
    <col min="10246" max="10246" width="10.42578125" style="276" customWidth="1"/>
    <col min="10247" max="10248" width="10.140625" style="276" customWidth="1"/>
    <col min="10249" max="10249" width="8.7109375" style="276" customWidth="1"/>
    <col min="10250" max="10250" width="11.7109375" style="276" customWidth="1"/>
    <col min="10251" max="10251" width="10.140625" style="276" customWidth="1"/>
    <col min="10252" max="10252" width="8.85546875" style="276" customWidth="1"/>
    <col min="10253" max="10253" width="9.85546875" style="276" customWidth="1"/>
    <col min="10254" max="10254" width="10.42578125" style="276" customWidth="1"/>
    <col min="10255" max="10255" width="11.140625" style="276" customWidth="1"/>
    <col min="10256" max="10256" width="16.140625" style="276" customWidth="1"/>
    <col min="10257" max="10257" width="35.85546875" style="276" customWidth="1"/>
    <col min="10258" max="10496" width="9.140625" style="276"/>
    <col min="10497" max="10497" width="4.7109375" style="276" customWidth="1"/>
    <col min="10498" max="10498" width="23" style="276" customWidth="1"/>
    <col min="10499" max="10499" width="26.28515625" style="276" customWidth="1"/>
    <col min="10500" max="10500" width="14.28515625" style="276" customWidth="1"/>
    <col min="10501" max="10501" width="11" style="276" customWidth="1"/>
    <col min="10502" max="10502" width="10.42578125" style="276" customWidth="1"/>
    <col min="10503" max="10504" width="10.140625" style="276" customWidth="1"/>
    <col min="10505" max="10505" width="8.7109375" style="276" customWidth="1"/>
    <col min="10506" max="10506" width="11.7109375" style="276" customWidth="1"/>
    <col min="10507" max="10507" width="10.140625" style="276" customWidth="1"/>
    <col min="10508" max="10508" width="8.85546875" style="276" customWidth="1"/>
    <col min="10509" max="10509" width="9.85546875" style="276" customWidth="1"/>
    <col min="10510" max="10510" width="10.42578125" style="276" customWidth="1"/>
    <col min="10511" max="10511" width="11.140625" style="276" customWidth="1"/>
    <col min="10512" max="10512" width="16.140625" style="276" customWidth="1"/>
    <col min="10513" max="10513" width="35.85546875" style="276" customWidth="1"/>
    <col min="10514" max="10752" width="9.140625" style="276"/>
    <col min="10753" max="10753" width="4.7109375" style="276" customWidth="1"/>
    <col min="10754" max="10754" width="23" style="276" customWidth="1"/>
    <col min="10755" max="10755" width="26.28515625" style="276" customWidth="1"/>
    <col min="10756" max="10756" width="14.28515625" style="276" customWidth="1"/>
    <col min="10757" max="10757" width="11" style="276" customWidth="1"/>
    <col min="10758" max="10758" width="10.42578125" style="276" customWidth="1"/>
    <col min="10759" max="10760" width="10.140625" style="276" customWidth="1"/>
    <col min="10761" max="10761" width="8.7109375" style="276" customWidth="1"/>
    <col min="10762" max="10762" width="11.7109375" style="276" customWidth="1"/>
    <col min="10763" max="10763" width="10.140625" style="276" customWidth="1"/>
    <col min="10764" max="10764" width="8.85546875" style="276" customWidth="1"/>
    <col min="10765" max="10765" width="9.85546875" style="276" customWidth="1"/>
    <col min="10766" max="10766" width="10.42578125" style="276" customWidth="1"/>
    <col min="10767" max="10767" width="11.140625" style="276" customWidth="1"/>
    <col min="10768" max="10768" width="16.140625" style="276" customWidth="1"/>
    <col min="10769" max="10769" width="35.85546875" style="276" customWidth="1"/>
    <col min="10770" max="11008" width="9.140625" style="276"/>
    <col min="11009" max="11009" width="4.7109375" style="276" customWidth="1"/>
    <col min="11010" max="11010" width="23" style="276" customWidth="1"/>
    <col min="11011" max="11011" width="26.28515625" style="276" customWidth="1"/>
    <col min="11012" max="11012" width="14.28515625" style="276" customWidth="1"/>
    <col min="11013" max="11013" width="11" style="276" customWidth="1"/>
    <col min="11014" max="11014" width="10.42578125" style="276" customWidth="1"/>
    <col min="11015" max="11016" width="10.140625" style="276" customWidth="1"/>
    <col min="11017" max="11017" width="8.7109375" style="276" customWidth="1"/>
    <col min="11018" max="11018" width="11.7109375" style="276" customWidth="1"/>
    <col min="11019" max="11019" width="10.140625" style="276" customWidth="1"/>
    <col min="11020" max="11020" width="8.85546875" style="276" customWidth="1"/>
    <col min="11021" max="11021" width="9.85546875" style="276" customWidth="1"/>
    <col min="11022" max="11022" width="10.42578125" style="276" customWidth="1"/>
    <col min="11023" max="11023" width="11.140625" style="276" customWidth="1"/>
    <col min="11024" max="11024" width="16.140625" style="276" customWidth="1"/>
    <col min="11025" max="11025" width="35.85546875" style="276" customWidth="1"/>
    <col min="11026" max="11264" width="9.140625" style="276"/>
    <col min="11265" max="11265" width="4.7109375" style="276" customWidth="1"/>
    <col min="11266" max="11266" width="23" style="276" customWidth="1"/>
    <col min="11267" max="11267" width="26.28515625" style="276" customWidth="1"/>
    <col min="11268" max="11268" width="14.28515625" style="276" customWidth="1"/>
    <col min="11269" max="11269" width="11" style="276" customWidth="1"/>
    <col min="11270" max="11270" width="10.42578125" style="276" customWidth="1"/>
    <col min="11271" max="11272" width="10.140625" style="276" customWidth="1"/>
    <col min="11273" max="11273" width="8.7109375" style="276" customWidth="1"/>
    <col min="11274" max="11274" width="11.7109375" style="276" customWidth="1"/>
    <col min="11275" max="11275" width="10.140625" style="276" customWidth="1"/>
    <col min="11276" max="11276" width="8.85546875" style="276" customWidth="1"/>
    <col min="11277" max="11277" width="9.85546875" style="276" customWidth="1"/>
    <col min="11278" max="11278" width="10.42578125" style="276" customWidth="1"/>
    <col min="11279" max="11279" width="11.140625" style="276" customWidth="1"/>
    <col min="11280" max="11280" width="16.140625" style="276" customWidth="1"/>
    <col min="11281" max="11281" width="35.85546875" style="276" customWidth="1"/>
    <col min="11282" max="11520" width="9.140625" style="276"/>
    <col min="11521" max="11521" width="4.7109375" style="276" customWidth="1"/>
    <col min="11522" max="11522" width="23" style="276" customWidth="1"/>
    <col min="11523" max="11523" width="26.28515625" style="276" customWidth="1"/>
    <col min="11524" max="11524" width="14.28515625" style="276" customWidth="1"/>
    <col min="11525" max="11525" width="11" style="276" customWidth="1"/>
    <col min="11526" max="11526" width="10.42578125" style="276" customWidth="1"/>
    <col min="11527" max="11528" width="10.140625" style="276" customWidth="1"/>
    <col min="11529" max="11529" width="8.7109375" style="276" customWidth="1"/>
    <col min="11530" max="11530" width="11.7109375" style="276" customWidth="1"/>
    <col min="11531" max="11531" width="10.140625" style="276" customWidth="1"/>
    <col min="11532" max="11532" width="8.85546875" style="276" customWidth="1"/>
    <col min="11533" max="11533" width="9.85546875" style="276" customWidth="1"/>
    <col min="11534" max="11534" width="10.42578125" style="276" customWidth="1"/>
    <col min="11535" max="11535" width="11.140625" style="276" customWidth="1"/>
    <col min="11536" max="11536" width="16.140625" style="276" customWidth="1"/>
    <col min="11537" max="11537" width="35.85546875" style="276" customWidth="1"/>
    <col min="11538" max="11776" width="9.140625" style="276"/>
    <col min="11777" max="11777" width="4.7109375" style="276" customWidth="1"/>
    <col min="11778" max="11778" width="23" style="276" customWidth="1"/>
    <col min="11779" max="11779" width="26.28515625" style="276" customWidth="1"/>
    <col min="11780" max="11780" width="14.28515625" style="276" customWidth="1"/>
    <col min="11781" max="11781" width="11" style="276" customWidth="1"/>
    <col min="11782" max="11782" width="10.42578125" style="276" customWidth="1"/>
    <col min="11783" max="11784" width="10.140625" style="276" customWidth="1"/>
    <col min="11785" max="11785" width="8.7109375" style="276" customWidth="1"/>
    <col min="11786" max="11786" width="11.7109375" style="276" customWidth="1"/>
    <col min="11787" max="11787" width="10.140625" style="276" customWidth="1"/>
    <col min="11788" max="11788" width="8.85546875" style="276" customWidth="1"/>
    <col min="11789" max="11789" width="9.85546875" style="276" customWidth="1"/>
    <col min="11790" max="11790" width="10.42578125" style="276" customWidth="1"/>
    <col min="11791" max="11791" width="11.140625" style="276" customWidth="1"/>
    <col min="11792" max="11792" width="16.140625" style="276" customWidth="1"/>
    <col min="11793" max="11793" width="35.85546875" style="276" customWidth="1"/>
    <col min="11794" max="12032" width="9.140625" style="276"/>
    <col min="12033" max="12033" width="4.7109375" style="276" customWidth="1"/>
    <col min="12034" max="12034" width="23" style="276" customWidth="1"/>
    <col min="12035" max="12035" width="26.28515625" style="276" customWidth="1"/>
    <col min="12036" max="12036" width="14.28515625" style="276" customWidth="1"/>
    <col min="12037" max="12037" width="11" style="276" customWidth="1"/>
    <col min="12038" max="12038" width="10.42578125" style="276" customWidth="1"/>
    <col min="12039" max="12040" width="10.140625" style="276" customWidth="1"/>
    <col min="12041" max="12041" width="8.7109375" style="276" customWidth="1"/>
    <col min="12042" max="12042" width="11.7109375" style="276" customWidth="1"/>
    <col min="12043" max="12043" width="10.140625" style="276" customWidth="1"/>
    <col min="12044" max="12044" width="8.85546875" style="276" customWidth="1"/>
    <col min="12045" max="12045" width="9.85546875" style="276" customWidth="1"/>
    <col min="12046" max="12046" width="10.42578125" style="276" customWidth="1"/>
    <col min="12047" max="12047" width="11.140625" style="276" customWidth="1"/>
    <col min="12048" max="12048" width="16.140625" style="276" customWidth="1"/>
    <col min="12049" max="12049" width="35.85546875" style="276" customWidth="1"/>
    <col min="12050" max="12288" width="9.140625" style="276"/>
    <col min="12289" max="12289" width="4.7109375" style="276" customWidth="1"/>
    <col min="12290" max="12290" width="23" style="276" customWidth="1"/>
    <col min="12291" max="12291" width="26.28515625" style="276" customWidth="1"/>
    <col min="12292" max="12292" width="14.28515625" style="276" customWidth="1"/>
    <col min="12293" max="12293" width="11" style="276" customWidth="1"/>
    <col min="12294" max="12294" width="10.42578125" style="276" customWidth="1"/>
    <col min="12295" max="12296" width="10.140625" style="276" customWidth="1"/>
    <col min="12297" max="12297" width="8.7109375" style="276" customWidth="1"/>
    <col min="12298" max="12298" width="11.7109375" style="276" customWidth="1"/>
    <col min="12299" max="12299" width="10.140625" style="276" customWidth="1"/>
    <col min="12300" max="12300" width="8.85546875" style="276" customWidth="1"/>
    <col min="12301" max="12301" width="9.85546875" style="276" customWidth="1"/>
    <col min="12302" max="12302" width="10.42578125" style="276" customWidth="1"/>
    <col min="12303" max="12303" width="11.140625" style="276" customWidth="1"/>
    <col min="12304" max="12304" width="16.140625" style="276" customWidth="1"/>
    <col min="12305" max="12305" width="35.85546875" style="276" customWidth="1"/>
    <col min="12306" max="12544" width="9.140625" style="276"/>
    <col min="12545" max="12545" width="4.7109375" style="276" customWidth="1"/>
    <col min="12546" max="12546" width="23" style="276" customWidth="1"/>
    <col min="12547" max="12547" width="26.28515625" style="276" customWidth="1"/>
    <col min="12548" max="12548" width="14.28515625" style="276" customWidth="1"/>
    <col min="12549" max="12549" width="11" style="276" customWidth="1"/>
    <col min="12550" max="12550" width="10.42578125" style="276" customWidth="1"/>
    <col min="12551" max="12552" width="10.140625" style="276" customWidth="1"/>
    <col min="12553" max="12553" width="8.7109375" style="276" customWidth="1"/>
    <col min="12554" max="12554" width="11.7109375" style="276" customWidth="1"/>
    <col min="12555" max="12555" width="10.140625" style="276" customWidth="1"/>
    <col min="12556" max="12556" width="8.85546875" style="276" customWidth="1"/>
    <col min="12557" max="12557" width="9.85546875" style="276" customWidth="1"/>
    <col min="12558" max="12558" width="10.42578125" style="276" customWidth="1"/>
    <col min="12559" max="12559" width="11.140625" style="276" customWidth="1"/>
    <col min="12560" max="12560" width="16.140625" style="276" customWidth="1"/>
    <col min="12561" max="12561" width="35.85546875" style="276" customWidth="1"/>
    <col min="12562" max="12800" width="9.140625" style="276"/>
    <col min="12801" max="12801" width="4.7109375" style="276" customWidth="1"/>
    <col min="12802" max="12802" width="23" style="276" customWidth="1"/>
    <col min="12803" max="12803" width="26.28515625" style="276" customWidth="1"/>
    <col min="12804" max="12804" width="14.28515625" style="276" customWidth="1"/>
    <col min="12805" max="12805" width="11" style="276" customWidth="1"/>
    <col min="12806" max="12806" width="10.42578125" style="276" customWidth="1"/>
    <col min="12807" max="12808" width="10.140625" style="276" customWidth="1"/>
    <col min="12809" max="12809" width="8.7109375" style="276" customWidth="1"/>
    <col min="12810" max="12810" width="11.7109375" style="276" customWidth="1"/>
    <col min="12811" max="12811" width="10.140625" style="276" customWidth="1"/>
    <col min="12812" max="12812" width="8.85546875" style="276" customWidth="1"/>
    <col min="12813" max="12813" width="9.85546875" style="276" customWidth="1"/>
    <col min="12814" max="12814" width="10.42578125" style="276" customWidth="1"/>
    <col min="12815" max="12815" width="11.140625" style="276" customWidth="1"/>
    <col min="12816" max="12816" width="16.140625" style="276" customWidth="1"/>
    <col min="12817" max="12817" width="35.85546875" style="276" customWidth="1"/>
    <col min="12818" max="13056" width="9.140625" style="276"/>
    <col min="13057" max="13057" width="4.7109375" style="276" customWidth="1"/>
    <col min="13058" max="13058" width="23" style="276" customWidth="1"/>
    <col min="13059" max="13059" width="26.28515625" style="276" customWidth="1"/>
    <col min="13060" max="13060" width="14.28515625" style="276" customWidth="1"/>
    <col min="13061" max="13061" width="11" style="276" customWidth="1"/>
    <col min="13062" max="13062" width="10.42578125" style="276" customWidth="1"/>
    <col min="13063" max="13064" width="10.140625" style="276" customWidth="1"/>
    <col min="13065" max="13065" width="8.7109375" style="276" customWidth="1"/>
    <col min="13066" max="13066" width="11.7109375" style="276" customWidth="1"/>
    <col min="13067" max="13067" width="10.140625" style="276" customWidth="1"/>
    <col min="13068" max="13068" width="8.85546875" style="276" customWidth="1"/>
    <col min="13069" max="13069" width="9.85546875" style="276" customWidth="1"/>
    <col min="13070" max="13070" width="10.42578125" style="276" customWidth="1"/>
    <col min="13071" max="13071" width="11.140625" style="276" customWidth="1"/>
    <col min="13072" max="13072" width="16.140625" style="276" customWidth="1"/>
    <col min="13073" max="13073" width="35.85546875" style="276" customWidth="1"/>
    <col min="13074" max="13312" width="9.140625" style="276"/>
    <col min="13313" max="13313" width="4.7109375" style="276" customWidth="1"/>
    <col min="13314" max="13314" width="23" style="276" customWidth="1"/>
    <col min="13315" max="13315" width="26.28515625" style="276" customWidth="1"/>
    <col min="13316" max="13316" width="14.28515625" style="276" customWidth="1"/>
    <col min="13317" max="13317" width="11" style="276" customWidth="1"/>
    <col min="13318" max="13318" width="10.42578125" style="276" customWidth="1"/>
    <col min="13319" max="13320" width="10.140625" style="276" customWidth="1"/>
    <col min="13321" max="13321" width="8.7109375" style="276" customWidth="1"/>
    <col min="13322" max="13322" width="11.7109375" style="276" customWidth="1"/>
    <col min="13323" max="13323" width="10.140625" style="276" customWidth="1"/>
    <col min="13324" max="13324" width="8.85546875" style="276" customWidth="1"/>
    <col min="13325" max="13325" width="9.85546875" style="276" customWidth="1"/>
    <col min="13326" max="13326" width="10.42578125" style="276" customWidth="1"/>
    <col min="13327" max="13327" width="11.140625" style="276" customWidth="1"/>
    <col min="13328" max="13328" width="16.140625" style="276" customWidth="1"/>
    <col min="13329" max="13329" width="35.85546875" style="276" customWidth="1"/>
    <col min="13330" max="13568" width="9.140625" style="276"/>
    <col min="13569" max="13569" width="4.7109375" style="276" customWidth="1"/>
    <col min="13570" max="13570" width="23" style="276" customWidth="1"/>
    <col min="13571" max="13571" width="26.28515625" style="276" customWidth="1"/>
    <col min="13572" max="13572" width="14.28515625" style="276" customWidth="1"/>
    <col min="13573" max="13573" width="11" style="276" customWidth="1"/>
    <col min="13574" max="13574" width="10.42578125" style="276" customWidth="1"/>
    <col min="13575" max="13576" width="10.140625" style="276" customWidth="1"/>
    <col min="13577" max="13577" width="8.7109375" style="276" customWidth="1"/>
    <col min="13578" max="13578" width="11.7109375" style="276" customWidth="1"/>
    <col min="13579" max="13579" width="10.140625" style="276" customWidth="1"/>
    <col min="13580" max="13580" width="8.85546875" style="276" customWidth="1"/>
    <col min="13581" max="13581" width="9.85546875" style="276" customWidth="1"/>
    <col min="13582" max="13582" width="10.42578125" style="276" customWidth="1"/>
    <col min="13583" max="13583" width="11.140625" style="276" customWidth="1"/>
    <col min="13584" max="13584" width="16.140625" style="276" customWidth="1"/>
    <col min="13585" max="13585" width="35.85546875" style="276" customWidth="1"/>
    <col min="13586" max="13824" width="9.140625" style="276"/>
    <col min="13825" max="13825" width="4.7109375" style="276" customWidth="1"/>
    <col min="13826" max="13826" width="23" style="276" customWidth="1"/>
    <col min="13827" max="13827" width="26.28515625" style="276" customWidth="1"/>
    <col min="13828" max="13828" width="14.28515625" style="276" customWidth="1"/>
    <col min="13829" max="13829" width="11" style="276" customWidth="1"/>
    <col min="13830" max="13830" width="10.42578125" style="276" customWidth="1"/>
    <col min="13831" max="13832" width="10.140625" style="276" customWidth="1"/>
    <col min="13833" max="13833" width="8.7109375" style="276" customWidth="1"/>
    <col min="13834" max="13834" width="11.7109375" style="276" customWidth="1"/>
    <col min="13835" max="13835" width="10.140625" style="276" customWidth="1"/>
    <col min="13836" max="13836" width="8.85546875" style="276" customWidth="1"/>
    <col min="13837" max="13837" width="9.85546875" style="276" customWidth="1"/>
    <col min="13838" max="13838" width="10.42578125" style="276" customWidth="1"/>
    <col min="13839" max="13839" width="11.140625" style="276" customWidth="1"/>
    <col min="13840" max="13840" width="16.140625" style="276" customWidth="1"/>
    <col min="13841" max="13841" width="35.85546875" style="276" customWidth="1"/>
    <col min="13842" max="14080" width="9.140625" style="276"/>
    <col min="14081" max="14081" width="4.7109375" style="276" customWidth="1"/>
    <col min="14082" max="14082" width="23" style="276" customWidth="1"/>
    <col min="14083" max="14083" width="26.28515625" style="276" customWidth="1"/>
    <col min="14084" max="14084" width="14.28515625" style="276" customWidth="1"/>
    <col min="14085" max="14085" width="11" style="276" customWidth="1"/>
    <col min="14086" max="14086" width="10.42578125" style="276" customWidth="1"/>
    <col min="14087" max="14088" width="10.140625" style="276" customWidth="1"/>
    <col min="14089" max="14089" width="8.7109375" style="276" customWidth="1"/>
    <col min="14090" max="14090" width="11.7109375" style="276" customWidth="1"/>
    <col min="14091" max="14091" width="10.140625" style="276" customWidth="1"/>
    <col min="14092" max="14092" width="8.85546875" style="276" customWidth="1"/>
    <col min="14093" max="14093" width="9.85546875" style="276" customWidth="1"/>
    <col min="14094" max="14094" width="10.42578125" style="276" customWidth="1"/>
    <col min="14095" max="14095" width="11.140625" style="276" customWidth="1"/>
    <col min="14096" max="14096" width="16.140625" style="276" customWidth="1"/>
    <col min="14097" max="14097" width="35.85546875" style="276" customWidth="1"/>
    <col min="14098" max="14336" width="9.140625" style="276"/>
    <col min="14337" max="14337" width="4.7109375" style="276" customWidth="1"/>
    <col min="14338" max="14338" width="23" style="276" customWidth="1"/>
    <col min="14339" max="14339" width="26.28515625" style="276" customWidth="1"/>
    <col min="14340" max="14340" width="14.28515625" style="276" customWidth="1"/>
    <col min="14341" max="14341" width="11" style="276" customWidth="1"/>
    <col min="14342" max="14342" width="10.42578125" style="276" customWidth="1"/>
    <col min="14343" max="14344" width="10.140625" style="276" customWidth="1"/>
    <col min="14345" max="14345" width="8.7109375" style="276" customWidth="1"/>
    <col min="14346" max="14346" width="11.7109375" style="276" customWidth="1"/>
    <col min="14347" max="14347" width="10.140625" style="276" customWidth="1"/>
    <col min="14348" max="14348" width="8.85546875" style="276" customWidth="1"/>
    <col min="14349" max="14349" width="9.85546875" style="276" customWidth="1"/>
    <col min="14350" max="14350" width="10.42578125" style="276" customWidth="1"/>
    <col min="14351" max="14351" width="11.140625" style="276" customWidth="1"/>
    <col min="14352" max="14352" width="16.140625" style="276" customWidth="1"/>
    <col min="14353" max="14353" width="35.85546875" style="276" customWidth="1"/>
    <col min="14354" max="14592" width="9.140625" style="276"/>
    <col min="14593" max="14593" width="4.7109375" style="276" customWidth="1"/>
    <col min="14594" max="14594" width="23" style="276" customWidth="1"/>
    <col min="14595" max="14595" width="26.28515625" style="276" customWidth="1"/>
    <col min="14596" max="14596" width="14.28515625" style="276" customWidth="1"/>
    <col min="14597" max="14597" width="11" style="276" customWidth="1"/>
    <col min="14598" max="14598" width="10.42578125" style="276" customWidth="1"/>
    <col min="14599" max="14600" width="10.140625" style="276" customWidth="1"/>
    <col min="14601" max="14601" width="8.7109375" style="276" customWidth="1"/>
    <col min="14602" max="14602" width="11.7109375" style="276" customWidth="1"/>
    <col min="14603" max="14603" width="10.140625" style="276" customWidth="1"/>
    <col min="14604" max="14604" width="8.85546875" style="276" customWidth="1"/>
    <col min="14605" max="14605" width="9.85546875" style="276" customWidth="1"/>
    <col min="14606" max="14606" width="10.42578125" style="276" customWidth="1"/>
    <col min="14607" max="14607" width="11.140625" style="276" customWidth="1"/>
    <col min="14608" max="14608" width="16.140625" style="276" customWidth="1"/>
    <col min="14609" max="14609" width="35.85546875" style="276" customWidth="1"/>
    <col min="14610" max="14848" width="9.140625" style="276"/>
    <col min="14849" max="14849" width="4.7109375" style="276" customWidth="1"/>
    <col min="14850" max="14850" width="23" style="276" customWidth="1"/>
    <col min="14851" max="14851" width="26.28515625" style="276" customWidth="1"/>
    <col min="14852" max="14852" width="14.28515625" style="276" customWidth="1"/>
    <col min="14853" max="14853" width="11" style="276" customWidth="1"/>
    <col min="14854" max="14854" width="10.42578125" style="276" customWidth="1"/>
    <col min="14855" max="14856" width="10.140625" style="276" customWidth="1"/>
    <col min="14857" max="14857" width="8.7109375" style="276" customWidth="1"/>
    <col min="14858" max="14858" width="11.7109375" style="276" customWidth="1"/>
    <col min="14859" max="14859" width="10.140625" style="276" customWidth="1"/>
    <col min="14860" max="14860" width="8.85546875" style="276" customWidth="1"/>
    <col min="14861" max="14861" width="9.85546875" style="276" customWidth="1"/>
    <col min="14862" max="14862" width="10.42578125" style="276" customWidth="1"/>
    <col min="14863" max="14863" width="11.140625" style="276" customWidth="1"/>
    <col min="14864" max="14864" width="16.140625" style="276" customWidth="1"/>
    <col min="14865" max="14865" width="35.85546875" style="276" customWidth="1"/>
    <col min="14866" max="15104" width="9.140625" style="276"/>
    <col min="15105" max="15105" width="4.7109375" style="276" customWidth="1"/>
    <col min="15106" max="15106" width="23" style="276" customWidth="1"/>
    <col min="15107" max="15107" width="26.28515625" style="276" customWidth="1"/>
    <col min="15108" max="15108" width="14.28515625" style="276" customWidth="1"/>
    <col min="15109" max="15109" width="11" style="276" customWidth="1"/>
    <col min="15110" max="15110" width="10.42578125" style="276" customWidth="1"/>
    <col min="15111" max="15112" width="10.140625" style="276" customWidth="1"/>
    <col min="15113" max="15113" width="8.7109375" style="276" customWidth="1"/>
    <col min="15114" max="15114" width="11.7109375" style="276" customWidth="1"/>
    <col min="15115" max="15115" width="10.140625" style="276" customWidth="1"/>
    <col min="15116" max="15116" width="8.85546875" style="276" customWidth="1"/>
    <col min="15117" max="15117" width="9.85546875" style="276" customWidth="1"/>
    <col min="15118" max="15118" width="10.42578125" style="276" customWidth="1"/>
    <col min="15119" max="15119" width="11.140625" style="276" customWidth="1"/>
    <col min="15120" max="15120" width="16.140625" style="276" customWidth="1"/>
    <col min="15121" max="15121" width="35.85546875" style="276" customWidth="1"/>
    <col min="15122" max="15360" width="9.140625" style="276"/>
    <col min="15361" max="15361" width="4.7109375" style="276" customWidth="1"/>
    <col min="15362" max="15362" width="23" style="276" customWidth="1"/>
    <col min="15363" max="15363" width="26.28515625" style="276" customWidth="1"/>
    <col min="15364" max="15364" width="14.28515625" style="276" customWidth="1"/>
    <col min="15365" max="15365" width="11" style="276" customWidth="1"/>
    <col min="15366" max="15366" width="10.42578125" style="276" customWidth="1"/>
    <col min="15367" max="15368" width="10.140625" style="276" customWidth="1"/>
    <col min="15369" max="15369" width="8.7109375" style="276" customWidth="1"/>
    <col min="15370" max="15370" width="11.7109375" style="276" customWidth="1"/>
    <col min="15371" max="15371" width="10.140625" style="276" customWidth="1"/>
    <col min="15372" max="15372" width="8.85546875" style="276" customWidth="1"/>
    <col min="15373" max="15373" width="9.85546875" style="276" customWidth="1"/>
    <col min="15374" max="15374" width="10.42578125" style="276" customWidth="1"/>
    <col min="15375" max="15375" width="11.140625" style="276" customWidth="1"/>
    <col min="15376" max="15376" width="16.140625" style="276" customWidth="1"/>
    <col min="15377" max="15377" width="35.85546875" style="276" customWidth="1"/>
    <col min="15378" max="15616" width="9.140625" style="276"/>
    <col min="15617" max="15617" width="4.7109375" style="276" customWidth="1"/>
    <col min="15618" max="15618" width="23" style="276" customWidth="1"/>
    <col min="15619" max="15619" width="26.28515625" style="276" customWidth="1"/>
    <col min="15620" max="15620" width="14.28515625" style="276" customWidth="1"/>
    <col min="15621" max="15621" width="11" style="276" customWidth="1"/>
    <col min="15622" max="15622" width="10.42578125" style="276" customWidth="1"/>
    <col min="15623" max="15624" width="10.140625" style="276" customWidth="1"/>
    <col min="15625" max="15625" width="8.7109375" style="276" customWidth="1"/>
    <col min="15626" max="15626" width="11.7109375" style="276" customWidth="1"/>
    <col min="15627" max="15627" width="10.140625" style="276" customWidth="1"/>
    <col min="15628" max="15628" width="8.85546875" style="276" customWidth="1"/>
    <col min="15629" max="15629" width="9.85546875" style="276" customWidth="1"/>
    <col min="15630" max="15630" width="10.42578125" style="276" customWidth="1"/>
    <col min="15631" max="15631" width="11.140625" style="276" customWidth="1"/>
    <col min="15632" max="15632" width="16.140625" style="276" customWidth="1"/>
    <col min="15633" max="15633" width="35.85546875" style="276" customWidth="1"/>
    <col min="15634" max="15872" width="9.140625" style="276"/>
    <col min="15873" max="15873" width="4.7109375" style="276" customWidth="1"/>
    <col min="15874" max="15874" width="23" style="276" customWidth="1"/>
    <col min="15875" max="15875" width="26.28515625" style="276" customWidth="1"/>
    <col min="15876" max="15876" width="14.28515625" style="276" customWidth="1"/>
    <col min="15877" max="15877" width="11" style="276" customWidth="1"/>
    <col min="15878" max="15878" width="10.42578125" style="276" customWidth="1"/>
    <col min="15879" max="15880" width="10.140625" style="276" customWidth="1"/>
    <col min="15881" max="15881" width="8.7109375" style="276" customWidth="1"/>
    <col min="15882" max="15882" width="11.7109375" style="276" customWidth="1"/>
    <col min="15883" max="15883" width="10.140625" style="276" customWidth="1"/>
    <col min="15884" max="15884" width="8.85546875" style="276" customWidth="1"/>
    <col min="15885" max="15885" width="9.85546875" style="276" customWidth="1"/>
    <col min="15886" max="15886" width="10.42578125" style="276" customWidth="1"/>
    <col min="15887" max="15887" width="11.140625" style="276" customWidth="1"/>
    <col min="15888" max="15888" width="16.140625" style="276" customWidth="1"/>
    <col min="15889" max="15889" width="35.85546875" style="276" customWidth="1"/>
    <col min="15890" max="16128" width="9.140625" style="276"/>
    <col min="16129" max="16129" width="4.7109375" style="276" customWidth="1"/>
    <col min="16130" max="16130" width="23" style="276" customWidth="1"/>
    <col min="16131" max="16131" width="26.28515625" style="276" customWidth="1"/>
    <col min="16132" max="16132" width="14.28515625" style="276" customWidth="1"/>
    <col min="16133" max="16133" width="11" style="276" customWidth="1"/>
    <col min="16134" max="16134" width="10.42578125" style="276" customWidth="1"/>
    <col min="16135" max="16136" width="10.140625" style="276" customWidth="1"/>
    <col min="16137" max="16137" width="8.7109375" style="276" customWidth="1"/>
    <col min="16138" max="16138" width="11.7109375" style="276" customWidth="1"/>
    <col min="16139" max="16139" width="10.140625" style="276" customWidth="1"/>
    <col min="16140" max="16140" width="8.85546875" style="276" customWidth="1"/>
    <col min="16141" max="16141" width="9.85546875" style="276" customWidth="1"/>
    <col min="16142" max="16142" width="10.42578125" style="276" customWidth="1"/>
    <col min="16143" max="16143" width="11.140625" style="276" customWidth="1"/>
    <col min="16144" max="16144" width="16.140625" style="276" customWidth="1"/>
    <col min="16145" max="16145" width="35.85546875" style="276" customWidth="1"/>
    <col min="16146" max="16384" width="9.140625" style="276"/>
  </cols>
  <sheetData>
    <row r="1" spans="1:17" ht="15" x14ac:dyDescent="0.25">
      <c r="A1" s="595" t="s">
        <v>162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315"/>
    </row>
    <row r="2" spans="1:17" ht="18.75" x14ac:dyDescent="0.3">
      <c r="A2" s="316"/>
      <c r="B2" s="317" t="s">
        <v>203</v>
      </c>
      <c r="C2" s="318"/>
      <c r="D2" s="580"/>
      <c r="E2" s="581"/>
      <c r="F2" s="581"/>
      <c r="G2" s="318"/>
      <c r="H2" s="318"/>
      <c r="I2" s="318"/>
      <c r="J2" s="319"/>
      <c r="K2" s="320"/>
      <c r="L2" s="321"/>
      <c r="M2" s="321"/>
      <c r="N2" s="322" t="s">
        <v>204</v>
      </c>
      <c r="O2" s="580"/>
      <c r="P2" s="581"/>
    </row>
    <row r="3" spans="1:17" ht="18.75" x14ac:dyDescent="0.3">
      <c r="A3" s="316"/>
      <c r="B3" s="317"/>
      <c r="C3" s="318"/>
      <c r="D3" s="323"/>
      <c r="E3" s="323"/>
      <c r="F3" s="323"/>
      <c r="G3" s="318"/>
      <c r="H3" s="318"/>
      <c r="I3" s="318"/>
      <c r="J3" s="319"/>
      <c r="K3" s="320"/>
      <c r="L3" s="321"/>
      <c r="M3" s="321"/>
      <c r="N3" s="322"/>
      <c r="O3" s="323"/>
      <c r="P3" s="323"/>
    </row>
    <row r="4" spans="1:17" ht="18.75" x14ac:dyDescent="0.3">
      <c r="A4" s="316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4"/>
    </row>
    <row r="5" spans="1:17" ht="19.5" thickBot="1" x14ac:dyDescent="0.35">
      <c r="A5" s="321"/>
      <c r="B5" s="321"/>
      <c r="C5" s="321"/>
      <c r="D5" s="321"/>
      <c r="E5" s="321"/>
      <c r="F5" s="325" t="s">
        <v>205</v>
      </c>
      <c r="G5" s="326"/>
      <c r="H5" s="326"/>
      <c r="I5" s="326"/>
      <c r="J5" s="326"/>
      <c r="K5" s="321"/>
      <c r="L5" s="321"/>
      <c r="M5" s="321"/>
      <c r="N5" s="321"/>
      <c r="O5" s="321"/>
      <c r="P5" s="324"/>
    </row>
    <row r="6" spans="1:17" ht="19.5" thickBot="1" x14ac:dyDescent="0.25">
      <c r="A6" s="327" t="s">
        <v>83</v>
      </c>
      <c r="B6" s="328" t="s">
        <v>206</v>
      </c>
      <c r="C6" s="329"/>
      <c r="D6" s="329"/>
      <c r="E6" s="328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30"/>
    </row>
    <row r="7" spans="1:17" x14ac:dyDescent="0.2">
      <c r="A7" s="331"/>
      <c r="B7" s="596" t="s">
        <v>207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</row>
    <row r="8" spans="1:17" ht="30.75" customHeight="1" x14ac:dyDescent="0.2">
      <c r="A8" s="331"/>
      <c r="B8" s="578" t="s">
        <v>208</v>
      </c>
      <c r="C8" s="578"/>
      <c r="D8" s="579"/>
      <c r="E8" s="597" t="s">
        <v>300</v>
      </c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</row>
    <row r="9" spans="1:17" ht="19.5" customHeight="1" x14ac:dyDescent="0.2">
      <c r="A9" s="331"/>
      <c r="B9" s="578" t="s">
        <v>209</v>
      </c>
      <c r="C9" s="578"/>
      <c r="D9" s="579"/>
      <c r="E9" s="580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2"/>
    </row>
    <row r="10" spans="1:17" ht="26.25" customHeight="1" x14ac:dyDescent="0.2">
      <c r="A10" s="331"/>
      <c r="B10" s="578" t="s">
        <v>210</v>
      </c>
      <c r="C10" s="578"/>
      <c r="D10" s="579"/>
      <c r="E10" s="480" t="s">
        <v>298</v>
      </c>
      <c r="F10" s="481"/>
      <c r="G10" s="481"/>
      <c r="H10" s="481"/>
      <c r="I10" s="481"/>
      <c r="J10" s="481"/>
      <c r="K10" s="481" t="str">
        <f>Конструктор!B3</f>
        <v>Азия  А+ (премиальная ягода)</v>
      </c>
      <c r="L10" s="481"/>
      <c r="M10" s="481"/>
      <c r="N10" s="481"/>
      <c r="O10" s="481"/>
      <c r="P10" s="481"/>
    </row>
    <row r="11" spans="1:17" x14ac:dyDescent="0.2">
      <c r="A11" s="331"/>
      <c r="B11" s="578" t="s">
        <v>211</v>
      </c>
      <c r="C11" s="578"/>
      <c r="D11" s="579"/>
      <c r="E11" s="593" t="s">
        <v>212</v>
      </c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</row>
    <row r="12" spans="1:17" ht="29.25" customHeight="1" x14ac:dyDescent="0.2">
      <c r="A12" s="331"/>
      <c r="B12" s="578" t="s">
        <v>213</v>
      </c>
      <c r="C12" s="578"/>
      <c r="D12" s="578"/>
      <c r="E12" s="482" t="s">
        <v>299</v>
      </c>
      <c r="F12" s="482"/>
      <c r="G12" s="332" t="s">
        <v>63</v>
      </c>
      <c r="H12" s="333">
        <f>Конструктор!E28</f>
        <v>0</v>
      </c>
      <c r="I12" s="332" t="s">
        <v>14</v>
      </c>
      <c r="J12" s="333">
        <f>Конструктор!F28</f>
        <v>0</v>
      </c>
      <c r="K12" s="332" t="s">
        <v>15</v>
      </c>
      <c r="L12" s="333">
        <f>Конструктор!G28</f>
        <v>0</v>
      </c>
      <c r="M12" s="332" t="s">
        <v>27</v>
      </c>
      <c r="N12" s="333">
        <f>Конструктор!H28</f>
        <v>0</v>
      </c>
      <c r="O12" s="332" t="s">
        <v>28</v>
      </c>
      <c r="P12" s="333">
        <f>Конструктор!I28</f>
        <v>0</v>
      </c>
    </row>
    <row r="13" spans="1:17" ht="33" customHeight="1" x14ac:dyDescent="0.2">
      <c r="A13" s="331"/>
      <c r="B13" s="578" t="s">
        <v>214</v>
      </c>
      <c r="C13" s="578"/>
      <c r="D13" s="579"/>
      <c r="E13" s="483" t="s">
        <v>301</v>
      </c>
      <c r="F13" s="484"/>
      <c r="G13" s="484"/>
      <c r="H13" s="334">
        <f>Конструктор!I59</f>
        <v>0</v>
      </c>
      <c r="I13" s="335" t="s">
        <v>302</v>
      </c>
      <c r="J13" s="335"/>
      <c r="K13" s="335"/>
      <c r="L13" s="335"/>
      <c r="M13" s="335"/>
      <c r="N13" s="335"/>
      <c r="O13" s="335"/>
      <c r="P13" s="335"/>
    </row>
    <row r="14" spans="1:17" ht="18" customHeight="1" x14ac:dyDescent="0.2">
      <c r="A14" s="331"/>
      <c r="B14" s="578" t="s">
        <v>215</v>
      </c>
      <c r="C14" s="578"/>
      <c r="D14" s="579"/>
      <c r="E14" s="597" t="s">
        <v>303</v>
      </c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</row>
    <row r="15" spans="1:17" x14ac:dyDescent="0.2">
      <c r="A15" s="331"/>
      <c r="B15" s="596" t="s">
        <v>216</v>
      </c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</row>
    <row r="16" spans="1:17" x14ac:dyDescent="0.2">
      <c r="A16" s="331"/>
      <c r="B16" s="578" t="s">
        <v>217</v>
      </c>
      <c r="C16" s="578"/>
      <c r="D16" s="579"/>
      <c r="E16" s="580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2"/>
    </row>
    <row r="17" spans="1:16" ht="29.25" customHeight="1" x14ac:dyDescent="0.2">
      <c r="A17" s="331"/>
      <c r="B17" s="578" t="s">
        <v>218</v>
      </c>
      <c r="C17" s="578"/>
      <c r="D17" s="579"/>
      <c r="E17" s="336">
        <f>Конструктор!I28+Конструктор!I29</f>
        <v>0</v>
      </c>
      <c r="F17" s="337" t="s">
        <v>304</v>
      </c>
      <c r="G17" s="337"/>
      <c r="H17" s="337"/>
      <c r="I17" s="337"/>
      <c r="J17" s="337"/>
      <c r="K17" s="337"/>
      <c r="L17" s="337"/>
      <c r="M17" s="337"/>
      <c r="N17" s="337"/>
      <c r="O17" s="337"/>
      <c r="P17" s="337"/>
    </row>
    <row r="18" spans="1:16" ht="19.5" customHeight="1" x14ac:dyDescent="0.2">
      <c r="A18" s="331"/>
      <c r="B18" s="578" t="s">
        <v>219</v>
      </c>
      <c r="C18" s="578"/>
      <c r="D18" s="579"/>
      <c r="E18" s="338">
        <f>E17</f>
        <v>0</v>
      </c>
      <c r="F18" s="339" t="s">
        <v>304</v>
      </c>
      <c r="G18" s="339"/>
      <c r="H18" s="339"/>
      <c r="I18" s="339"/>
      <c r="J18" s="339"/>
      <c r="K18" s="339"/>
      <c r="L18" s="339"/>
      <c r="M18" s="339"/>
      <c r="N18" s="339"/>
      <c r="O18" s="339"/>
      <c r="P18" s="339"/>
    </row>
    <row r="19" spans="1:16" ht="19.5" customHeight="1" thickBot="1" x14ac:dyDescent="0.25">
      <c r="A19" s="331"/>
      <c r="B19" s="578" t="s">
        <v>220</v>
      </c>
      <c r="C19" s="578"/>
      <c r="D19" s="579"/>
      <c r="E19" s="580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2"/>
    </row>
    <row r="20" spans="1:16" ht="19.5" thickBot="1" x14ac:dyDescent="0.25">
      <c r="A20" s="327" t="s">
        <v>221</v>
      </c>
      <c r="B20" s="340" t="s">
        <v>222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16" ht="47.25" customHeight="1" x14ac:dyDescent="0.2">
      <c r="A21" s="342"/>
      <c r="B21" s="583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</row>
    <row r="22" spans="1:16" ht="13.5" thickBot="1" x14ac:dyDescent="0.25">
      <c r="A22" s="342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16" ht="19.5" thickBot="1" x14ac:dyDescent="0.25">
      <c r="A23" s="327" t="s">
        <v>223</v>
      </c>
      <c r="B23" s="340" t="s">
        <v>224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</row>
    <row r="24" spans="1:16" ht="54" customHeight="1" thickBot="1" x14ac:dyDescent="0.25">
      <c r="A24" s="342"/>
      <c r="B24" s="583"/>
      <c r="C24" s="584"/>
      <c r="D24" s="584"/>
      <c r="E24" s="584"/>
      <c r="F24" s="585"/>
      <c r="G24" s="584"/>
      <c r="H24" s="584"/>
      <c r="I24" s="584"/>
      <c r="J24" s="584"/>
      <c r="K24" s="584"/>
      <c r="L24" s="584"/>
      <c r="M24" s="584"/>
      <c r="N24" s="584"/>
      <c r="O24" s="584"/>
      <c r="P24" s="584"/>
    </row>
    <row r="25" spans="1:16" ht="19.5" thickBot="1" x14ac:dyDescent="0.25">
      <c r="A25" s="327" t="s">
        <v>225</v>
      </c>
      <c r="B25" s="344" t="s">
        <v>226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</row>
    <row r="26" spans="1:16" ht="18.75" x14ac:dyDescent="0.2">
      <c r="A26" s="346"/>
      <c r="B26" s="475" t="s">
        <v>13</v>
      </c>
      <c r="C26" s="467" t="str">
        <f>Технология!D18</f>
        <v>Внесение гербицида</v>
      </c>
      <c r="D26" s="467"/>
      <c r="E26" s="467"/>
      <c r="F26" s="476" t="s">
        <v>14</v>
      </c>
      <c r="G26" s="467" t="str">
        <f>Технология!D35</f>
        <v>Очистка от старых листьев</v>
      </c>
      <c r="H26" s="467"/>
      <c r="I26" s="467"/>
      <c r="J26" s="467"/>
      <c r="K26" s="468" t="s">
        <v>15</v>
      </c>
      <c r="L26" s="467" t="str">
        <f>Технология!D52</f>
        <v>Очистка от старых листьев</v>
      </c>
      <c r="M26" s="467"/>
      <c r="N26" s="467"/>
      <c r="O26" s="467"/>
      <c r="P26" s="471" t="s">
        <v>305</v>
      </c>
    </row>
    <row r="27" spans="1:16" ht="18.75" x14ac:dyDescent="0.2">
      <c r="A27" s="346"/>
      <c r="B27" s="472"/>
      <c r="C27" s="467" t="str">
        <f>Технология!D19</f>
        <v>Обработка почвы дисковым культиватором</v>
      </c>
      <c r="D27" s="467"/>
      <c r="E27" s="467"/>
      <c r="F27" s="469"/>
      <c r="G27" s="467" t="str">
        <f>Технология!D36</f>
        <v>Применение гербицида в между рядами (дорожки)</v>
      </c>
      <c r="H27" s="467"/>
      <c r="I27" s="467"/>
      <c r="J27" s="467"/>
      <c r="K27" s="469"/>
      <c r="L27" s="467" t="str">
        <f>Технология!D53</f>
        <v>Применение гербицида в между рядами (дорожки)</v>
      </c>
      <c r="M27" s="467"/>
      <c r="N27" s="467"/>
      <c r="O27" s="467"/>
      <c r="P27" s="472"/>
    </row>
    <row r="28" spans="1:16" ht="18.75" x14ac:dyDescent="0.2">
      <c r="A28" s="346"/>
      <c r="B28" s="472"/>
      <c r="C28" s="467" t="str">
        <f>Технология!D20</f>
        <v>Измельчение</v>
      </c>
      <c r="D28" s="467"/>
      <c r="E28" s="467"/>
      <c r="F28" s="469"/>
      <c r="G28" s="467" t="str">
        <f>Технология!D37</f>
        <v>Работа с арго-волокном</v>
      </c>
      <c r="H28" s="467"/>
      <c r="I28" s="467"/>
      <c r="J28" s="467"/>
      <c r="K28" s="469"/>
      <c r="L28" s="467" t="str">
        <f>Технология!D54</f>
        <v>Работа с арго-волокном</v>
      </c>
      <c r="M28" s="467"/>
      <c r="N28" s="467"/>
      <c r="O28" s="467"/>
      <c r="P28" s="472"/>
    </row>
    <row r="29" spans="1:16" ht="18.75" x14ac:dyDescent="0.2">
      <c r="A29" s="346"/>
      <c r="B29" s="472"/>
      <c r="C29" s="467" t="str">
        <f>Технология!D21</f>
        <v>Создание гребней</v>
      </c>
      <c r="D29" s="467"/>
      <c r="E29" s="467"/>
      <c r="F29" s="469"/>
      <c r="G29" s="467" t="str">
        <f>Технология!D38</f>
        <v>Внесение инсектицидов и фунгицидов</v>
      </c>
      <c r="H29" s="467"/>
      <c r="I29" s="467"/>
      <c r="J29" s="467"/>
      <c r="K29" s="469"/>
      <c r="L29" s="467" t="str">
        <f>Технология!D55</f>
        <v>Внесение инсектицидов и фунгицидов</v>
      </c>
      <c r="M29" s="467"/>
      <c r="N29" s="467"/>
      <c r="O29" s="467"/>
      <c r="P29" s="472"/>
    </row>
    <row r="30" spans="1:16" ht="18.75" x14ac:dyDescent="0.2">
      <c r="A30" s="346"/>
      <c r="B30" s="472"/>
      <c r="C30" s="467" t="str">
        <f>Технология!D22</f>
        <v>Посадка</v>
      </c>
      <c r="D30" s="467"/>
      <c r="E30" s="467"/>
      <c r="F30" s="469"/>
      <c r="G30" s="467" t="str">
        <f>Технология!D39</f>
        <v>Внесение фунгицидов</v>
      </c>
      <c r="H30" s="467"/>
      <c r="I30" s="467"/>
      <c r="J30" s="467"/>
      <c r="K30" s="469"/>
      <c r="L30" s="467" t="str">
        <f>Технология!D56</f>
        <v>Применение гербицида в между рядами (дорожки)</v>
      </c>
      <c r="M30" s="467"/>
      <c r="N30" s="467"/>
      <c r="O30" s="467"/>
      <c r="P30" s="472"/>
    </row>
    <row r="31" spans="1:16" ht="18.75" x14ac:dyDescent="0.2">
      <c r="A31" s="346"/>
      <c r="B31" s="472"/>
      <c r="C31" s="467" t="str">
        <f>Технология!D23</f>
        <v>Применение гербицида в между рядами (дорожки)</v>
      </c>
      <c r="D31" s="467"/>
      <c r="E31" s="467"/>
      <c r="F31" s="469"/>
      <c r="G31" s="467" t="str">
        <f>Технология!D40</f>
        <v>Распределение соломы вручную</v>
      </c>
      <c r="H31" s="467"/>
      <c r="I31" s="467"/>
      <c r="J31" s="467"/>
      <c r="K31" s="469"/>
      <c r="L31" s="467" t="str">
        <f>Технология!D57</f>
        <v>Внесение фунгицидов</v>
      </c>
      <c r="M31" s="467"/>
      <c r="N31" s="467"/>
      <c r="O31" s="467"/>
      <c r="P31" s="472"/>
    </row>
    <row r="32" spans="1:16" ht="18.75" x14ac:dyDescent="0.2">
      <c r="A32" s="346"/>
      <c r="B32" s="472"/>
      <c r="C32" s="467" t="str">
        <f>Технология!D24</f>
        <v>Уборка сорняков в грядках вокруг растений</v>
      </c>
      <c r="D32" s="467"/>
      <c r="E32" s="467"/>
      <c r="F32" s="469"/>
      <c r="G32" s="467" t="str">
        <f>Технология!D41</f>
        <v>Внесение листовых удобрений</v>
      </c>
      <c r="H32" s="467"/>
      <c r="I32" s="467"/>
      <c r="J32" s="467"/>
      <c r="K32" s="469"/>
      <c r="L32" s="467" t="str">
        <f>Технология!D58</f>
        <v>Распределение соломы вручную</v>
      </c>
      <c r="M32" s="467"/>
      <c r="N32" s="467"/>
      <c r="O32" s="467"/>
      <c r="P32" s="472"/>
    </row>
    <row r="33" spans="1:16" ht="18.75" x14ac:dyDescent="0.2">
      <c r="A33" s="346"/>
      <c r="B33" s="472"/>
      <c r="C33" s="467" t="str">
        <f>Технология!D25</f>
        <v>Применение гербицида в между рядами (дорожки)</v>
      </c>
      <c r="D33" s="467"/>
      <c r="E33" s="467"/>
      <c r="F33" s="469"/>
      <c r="G33" s="467" t="str">
        <f>Технология!D42</f>
        <v>Применение гербицида в между рядами (дорожки)</v>
      </c>
      <c r="H33" s="467"/>
      <c r="I33" s="467"/>
      <c r="J33" s="467"/>
      <c r="K33" s="469"/>
      <c r="L33" s="467" t="str">
        <f>Технология!D59</f>
        <v>Внесение фунгицидов</v>
      </c>
      <c r="M33" s="467"/>
      <c r="N33" s="467"/>
      <c r="O33" s="467"/>
      <c r="P33" s="472"/>
    </row>
    <row r="34" spans="1:16" ht="18.75" x14ac:dyDescent="0.2">
      <c r="A34" s="346"/>
      <c r="B34" s="472"/>
      <c r="C34" s="467" t="str">
        <f>Технология!D26</f>
        <v>Удаление цветов</v>
      </c>
      <c r="D34" s="467"/>
      <c r="E34" s="467"/>
      <c r="F34" s="469"/>
      <c r="G34" s="467" t="str">
        <f>Технология!D43</f>
        <v>Внесение фунгицидов</v>
      </c>
      <c r="H34" s="467"/>
      <c r="I34" s="467"/>
      <c r="J34" s="467"/>
      <c r="K34" s="469"/>
      <c r="L34" s="467" t="str">
        <f>Технология!D60</f>
        <v>Сбор земляники садовой</v>
      </c>
      <c r="M34" s="467"/>
      <c r="N34" s="467"/>
      <c r="O34" s="467"/>
      <c r="P34" s="472"/>
    </row>
    <row r="35" spans="1:16" ht="18.75" x14ac:dyDescent="0.2">
      <c r="A35" s="346"/>
      <c r="B35" s="472"/>
      <c r="C35" s="467" t="str">
        <f>Технология!D28</f>
        <v>Применение гербицида в между рядами (дорожки)</v>
      </c>
      <c r="D35" s="467"/>
      <c r="E35" s="467"/>
      <c r="F35" s="469"/>
      <c r="G35" s="467" t="str">
        <f>Технология!D44</f>
        <v>Сбор земляники садовой</v>
      </c>
      <c r="H35" s="467"/>
      <c r="I35" s="467"/>
      <c r="J35" s="467"/>
      <c r="K35" s="469"/>
      <c r="L35" s="467" t="str">
        <f>Технология!D61</f>
        <v>Обрезание</v>
      </c>
      <c r="M35" s="467"/>
      <c r="N35" s="467"/>
      <c r="O35" s="467"/>
      <c r="P35" s="472"/>
    </row>
    <row r="36" spans="1:16" ht="18.75" x14ac:dyDescent="0.2">
      <c r="A36" s="346"/>
      <c r="B36" s="472"/>
      <c r="C36" s="467" t="str">
        <f>Технология!D29</f>
        <v>Обрезание усов</v>
      </c>
      <c r="D36" s="467"/>
      <c r="E36" s="467"/>
      <c r="F36" s="469"/>
      <c r="G36" s="467" t="str">
        <f>Технология!D45</f>
        <v>Обрезание</v>
      </c>
      <c r="H36" s="467"/>
      <c r="I36" s="467"/>
      <c r="J36" s="467"/>
      <c r="K36" s="469"/>
      <c r="L36" s="467" t="str">
        <f>Технология!D62</f>
        <v>Утилизация пленки для мульчирования</v>
      </c>
      <c r="M36" s="467"/>
      <c r="N36" s="467"/>
      <c r="O36" s="467"/>
      <c r="P36" s="472"/>
    </row>
    <row r="37" spans="1:16" ht="18.75" x14ac:dyDescent="0.2">
      <c r="A37" s="346"/>
      <c r="B37" s="472"/>
      <c r="C37" s="467" t="str">
        <f>Технология!D31</f>
        <v>Применение гербицида в между рядами (дорожки)</v>
      </c>
      <c r="D37" s="467"/>
      <c r="E37" s="467"/>
      <c r="F37" s="469"/>
      <c r="G37" s="467" t="str">
        <f>Технология!D46</f>
        <v>Применение гербицида в между рядами (дорожки)</v>
      </c>
      <c r="H37" s="467"/>
      <c r="I37" s="467"/>
      <c r="J37" s="467"/>
      <c r="K37" s="469"/>
      <c r="L37" s="467"/>
      <c r="M37" s="467"/>
      <c r="N37" s="467"/>
      <c r="O37" s="467"/>
      <c r="P37" s="472"/>
    </row>
    <row r="38" spans="1:16" ht="18.75" x14ac:dyDescent="0.2">
      <c r="A38" s="346"/>
      <c r="B38" s="472"/>
      <c r="C38" s="467" t="str">
        <f>Технология!D32</f>
        <v>Покрытие арго-волокном</v>
      </c>
      <c r="D38" s="467"/>
      <c r="E38" s="467"/>
      <c r="F38" s="469"/>
      <c r="G38" s="467" t="str">
        <f>Технология!D47</f>
        <v>Удаление усов</v>
      </c>
      <c r="H38" s="467"/>
      <c r="I38" s="467"/>
      <c r="J38" s="467"/>
      <c r="K38" s="469"/>
      <c r="L38" s="467"/>
      <c r="M38" s="467"/>
      <c r="N38" s="467"/>
      <c r="O38" s="467"/>
      <c r="P38" s="472"/>
    </row>
    <row r="39" spans="1:16" ht="18.75" x14ac:dyDescent="0.2">
      <c r="A39" s="346"/>
      <c r="B39" s="472"/>
      <c r="C39" s="467"/>
      <c r="D39" s="467"/>
      <c r="E39" s="467"/>
      <c r="F39" s="469"/>
      <c r="G39" s="467" t="str">
        <f>Технология!D48</f>
        <v>Применение гербицида в между рядами (дорожки)</v>
      </c>
      <c r="H39" s="467"/>
      <c r="I39" s="467"/>
      <c r="J39" s="467"/>
      <c r="K39" s="469"/>
      <c r="L39" s="467"/>
      <c r="M39" s="467"/>
      <c r="N39" s="467"/>
      <c r="O39" s="467"/>
      <c r="P39" s="472"/>
    </row>
    <row r="40" spans="1:16" ht="18.75" x14ac:dyDescent="0.2">
      <c r="A40" s="346"/>
      <c r="B40" s="472"/>
      <c r="C40" s="467"/>
      <c r="D40" s="467"/>
      <c r="E40" s="467"/>
      <c r="F40" s="469"/>
      <c r="G40" s="467" t="str">
        <f>Технология!D49</f>
        <v>Покрытие арго-волокном</v>
      </c>
      <c r="H40" s="467"/>
      <c r="I40" s="467"/>
      <c r="J40" s="467"/>
      <c r="K40" s="469"/>
      <c r="L40" s="467"/>
      <c r="M40" s="467"/>
      <c r="N40" s="467"/>
      <c r="O40" s="467"/>
      <c r="P40" s="472"/>
    </row>
    <row r="41" spans="1:16" x14ac:dyDescent="0.2">
      <c r="A41" s="342"/>
      <c r="B41" s="473"/>
      <c r="C41" s="467"/>
      <c r="D41" s="467"/>
      <c r="E41" s="467"/>
      <c r="F41" s="470"/>
      <c r="G41" s="467"/>
      <c r="H41" s="467"/>
      <c r="I41" s="467"/>
      <c r="J41" s="467"/>
      <c r="K41" s="470"/>
      <c r="L41" s="467"/>
      <c r="M41" s="467"/>
      <c r="N41" s="467"/>
      <c r="O41" s="467"/>
      <c r="P41" s="473"/>
    </row>
    <row r="42" spans="1:16" ht="13.5" thickBot="1" x14ac:dyDescent="0.25">
      <c r="A42" s="342"/>
      <c r="B42" s="586" t="s">
        <v>227</v>
      </c>
      <c r="C42" s="587"/>
      <c r="D42" s="587"/>
      <c r="E42" s="587"/>
      <c r="F42" s="587"/>
      <c r="G42" s="588"/>
      <c r="H42" s="589" t="s">
        <v>228</v>
      </c>
      <c r="I42" s="590"/>
      <c r="J42" s="590"/>
      <c r="K42" s="590"/>
      <c r="L42" s="590"/>
      <c r="M42" s="590"/>
      <c r="N42" s="590"/>
      <c r="O42" s="590"/>
      <c r="P42" s="591"/>
    </row>
    <row r="43" spans="1:16" ht="34.5" customHeight="1" x14ac:dyDescent="0.2">
      <c r="A43" s="342"/>
      <c r="B43" s="347" t="s">
        <v>229</v>
      </c>
      <c r="C43" s="599" t="s">
        <v>306</v>
      </c>
      <c r="D43" s="600"/>
      <c r="E43" s="600"/>
      <c r="F43" s="600"/>
      <c r="G43" s="601"/>
      <c r="H43" s="602"/>
      <c r="I43" s="602"/>
      <c r="J43" s="602"/>
      <c r="K43" s="602"/>
      <c r="L43" s="602"/>
      <c r="M43" s="602"/>
      <c r="N43" s="602"/>
      <c r="O43" s="602"/>
      <c r="P43" s="603"/>
    </row>
    <row r="44" spans="1:16" ht="61.5" customHeight="1" x14ac:dyDescent="0.2">
      <c r="A44" s="342"/>
      <c r="B44" s="347" t="s">
        <v>230</v>
      </c>
      <c r="C44" s="105" t="str">
        <f>E13</f>
        <v>Выращивание земляники саовой</v>
      </c>
      <c r="D44" s="106">
        <f>H13</f>
        <v>0</v>
      </c>
      <c r="E44" s="106" t="str">
        <f>I13</f>
        <v>кг в год</v>
      </c>
      <c r="F44" s="107"/>
      <c r="G44" s="108"/>
      <c r="H44" s="574"/>
      <c r="I44" s="555"/>
      <c r="J44" s="555"/>
      <c r="K44" s="555"/>
      <c r="L44" s="555"/>
      <c r="M44" s="555"/>
      <c r="N44" s="555"/>
      <c r="O44" s="555"/>
      <c r="P44" s="556"/>
    </row>
    <row r="45" spans="1:16" ht="41.25" customHeight="1" x14ac:dyDescent="0.2">
      <c r="A45" s="342"/>
      <c r="B45" s="347" t="s">
        <v>231</v>
      </c>
      <c r="C45" s="575" t="s">
        <v>307</v>
      </c>
      <c r="D45" s="576"/>
      <c r="E45" s="576"/>
      <c r="F45" s="576"/>
      <c r="G45" s="577"/>
      <c r="H45" s="555"/>
      <c r="I45" s="555"/>
      <c r="J45" s="555"/>
      <c r="K45" s="555"/>
      <c r="L45" s="555"/>
      <c r="M45" s="555"/>
      <c r="N45" s="555"/>
      <c r="O45" s="555"/>
      <c r="P45" s="556"/>
    </row>
    <row r="46" spans="1:16" ht="37.5" customHeight="1" x14ac:dyDescent="0.2">
      <c r="A46" s="342"/>
      <c r="B46" s="347" t="s">
        <v>232</v>
      </c>
      <c r="C46" s="552"/>
      <c r="D46" s="552"/>
      <c r="E46" s="552"/>
      <c r="F46" s="552"/>
      <c r="G46" s="553"/>
      <c r="H46" s="554"/>
      <c r="I46" s="555"/>
      <c r="J46" s="555"/>
      <c r="K46" s="555"/>
      <c r="L46" s="555"/>
      <c r="M46" s="555"/>
      <c r="N46" s="555"/>
      <c r="O46" s="555"/>
      <c r="P46" s="556"/>
    </row>
    <row r="47" spans="1:16" ht="36" customHeight="1" thickBot="1" x14ac:dyDescent="0.25">
      <c r="A47" s="342"/>
      <c r="B47" s="347" t="s">
        <v>233</v>
      </c>
      <c r="C47" s="552"/>
      <c r="D47" s="552"/>
      <c r="E47" s="552"/>
      <c r="F47" s="552"/>
      <c r="G47" s="553"/>
      <c r="H47" s="557"/>
      <c r="I47" s="558"/>
      <c r="J47" s="558"/>
      <c r="K47" s="558"/>
      <c r="L47" s="558"/>
      <c r="M47" s="558"/>
      <c r="N47" s="558"/>
      <c r="O47" s="558"/>
      <c r="P47" s="559"/>
    </row>
    <row r="48" spans="1:16" ht="24.75" customHeight="1" thickBot="1" x14ac:dyDescent="0.25">
      <c r="A48" s="327" t="s">
        <v>234</v>
      </c>
      <c r="B48" s="348" t="s">
        <v>235</v>
      </c>
      <c r="C48" s="349"/>
      <c r="D48" s="348"/>
      <c r="E48" s="348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50"/>
    </row>
    <row r="49" spans="1:16" ht="15" customHeight="1" x14ac:dyDescent="0.2">
      <c r="A49" s="351"/>
      <c r="B49" s="560" t="s">
        <v>236</v>
      </c>
      <c r="C49" s="561"/>
      <c r="D49" s="564" t="s">
        <v>237</v>
      </c>
      <c r="E49" s="565"/>
      <c r="F49" s="565"/>
      <c r="G49" s="565"/>
      <c r="H49" s="565"/>
      <c r="I49" s="565"/>
      <c r="J49" s="565"/>
      <c r="K49" s="565"/>
      <c r="L49" s="565"/>
      <c r="M49" s="565"/>
      <c r="N49" s="566"/>
      <c r="O49" s="567" t="s">
        <v>238</v>
      </c>
      <c r="P49" s="568"/>
    </row>
    <row r="50" spans="1:16" x14ac:dyDescent="0.2">
      <c r="A50" s="351"/>
      <c r="B50" s="562"/>
      <c r="C50" s="563"/>
      <c r="D50" s="571" t="s">
        <v>239</v>
      </c>
      <c r="E50" s="572" t="s">
        <v>240</v>
      </c>
      <c r="F50" s="551" t="s">
        <v>241</v>
      </c>
      <c r="G50" s="551"/>
      <c r="H50" s="551"/>
      <c r="I50" s="551" t="s">
        <v>242</v>
      </c>
      <c r="J50" s="551"/>
      <c r="K50" s="551"/>
      <c r="L50" s="551" t="s">
        <v>311</v>
      </c>
      <c r="M50" s="551"/>
      <c r="N50" s="551"/>
      <c r="O50" s="569"/>
      <c r="P50" s="570"/>
    </row>
    <row r="51" spans="1:16" ht="22.5" x14ac:dyDescent="0.2">
      <c r="A51" s="351"/>
      <c r="B51" s="562"/>
      <c r="C51" s="563"/>
      <c r="D51" s="572"/>
      <c r="E51" s="573"/>
      <c r="F51" s="352" t="s">
        <v>243</v>
      </c>
      <c r="G51" s="353" t="s">
        <v>244</v>
      </c>
      <c r="H51" s="353" t="s">
        <v>245</v>
      </c>
      <c r="I51" s="352" t="s">
        <v>243</v>
      </c>
      <c r="J51" s="353" t="s">
        <v>246</v>
      </c>
      <c r="K51" s="353" t="s">
        <v>247</v>
      </c>
      <c r="L51" s="352" t="s">
        <v>243</v>
      </c>
      <c r="M51" s="353" t="s">
        <v>246</v>
      </c>
      <c r="N51" s="353" t="s">
        <v>247</v>
      </c>
      <c r="O51" s="352" t="s">
        <v>248</v>
      </c>
      <c r="P51" s="352" t="s">
        <v>249</v>
      </c>
    </row>
    <row r="52" spans="1:16" x14ac:dyDescent="0.2">
      <c r="A52" s="592"/>
      <c r="B52" s="474" t="str">
        <f>Конструктор!B33</f>
        <v>Посадочный материал</v>
      </c>
      <c r="C52" s="474"/>
      <c r="D52" s="109">
        <f>F52+I52+L52</f>
        <v>0</v>
      </c>
      <c r="E52" s="113" t="str">
        <f>IFERROR(D52/$D$75, "-")</f>
        <v>-</v>
      </c>
      <c r="F52" s="109">
        <f>G52+H52</f>
        <v>0</v>
      </c>
      <c r="G52" s="110"/>
      <c r="H52" s="111"/>
      <c r="I52" s="109">
        <f>J52+K52</f>
        <v>0</v>
      </c>
      <c r="J52" s="111"/>
      <c r="K52" s="111"/>
      <c r="L52" s="109">
        <f>M52+N52</f>
        <v>0</v>
      </c>
      <c r="M52" s="111"/>
      <c r="N52" s="111"/>
      <c r="O52" s="112">
        <f>G52+J52+M52</f>
        <v>0</v>
      </c>
      <c r="P52" s="115" t="str">
        <f>IFERROR(O52/$D$75, "-")</f>
        <v>-</v>
      </c>
    </row>
    <row r="53" spans="1:16" ht="15" customHeight="1" x14ac:dyDescent="0.2">
      <c r="A53" s="592"/>
      <c r="B53" s="474" t="str">
        <f>Конструктор!B34</f>
        <v>Аренда земли/выкуп в собственность</v>
      </c>
      <c r="C53" s="474"/>
      <c r="D53" s="109">
        <f t="shared" ref="D53:D74" si="0">F53+I53+L53</f>
        <v>0</v>
      </c>
      <c r="E53" s="113" t="str">
        <f t="shared" ref="E53:E74" si="1">IFERROR(D53/$D$75, "-")</f>
        <v>-</v>
      </c>
      <c r="F53" s="109">
        <f t="shared" ref="F53:F74" si="2">G53+H53</f>
        <v>0</v>
      </c>
      <c r="G53" s="111"/>
      <c r="H53" s="111"/>
      <c r="I53" s="109">
        <f t="shared" ref="I53:I74" si="3">J53+K53</f>
        <v>0</v>
      </c>
      <c r="J53" s="111"/>
      <c r="K53" s="111"/>
      <c r="L53" s="109">
        <f t="shared" ref="L53:L74" si="4">M53+N53</f>
        <v>0</v>
      </c>
      <c r="M53" s="111"/>
      <c r="N53" s="111"/>
      <c r="O53" s="112">
        <f t="shared" ref="O53:O74" si="5">G53+J53+M53</f>
        <v>0</v>
      </c>
      <c r="P53" s="115" t="str">
        <f t="shared" ref="P53:P74" si="6">IFERROR(O53/$D$75, "-")</f>
        <v>-</v>
      </c>
    </row>
    <row r="54" spans="1:16" ht="13.5" customHeight="1" x14ac:dyDescent="0.2">
      <c r="A54" s="592"/>
      <c r="B54" s="474" t="str">
        <f>Конструктор!B35</f>
        <v xml:space="preserve">Установка системы капельного орошения "под ключ" </v>
      </c>
      <c r="C54" s="474"/>
      <c r="D54" s="109">
        <f t="shared" si="0"/>
        <v>0</v>
      </c>
      <c r="E54" s="113" t="str">
        <f t="shared" si="1"/>
        <v>-</v>
      </c>
      <c r="F54" s="109">
        <f t="shared" si="2"/>
        <v>0</v>
      </c>
      <c r="G54" s="111"/>
      <c r="H54" s="111"/>
      <c r="I54" s="109">
        <f t="shared" si="3"/>
        <v>0</v>
      </c>
      <c r="J54" s="111"/>
      <c r="K54" s="111"/>
      <c r="L54" s="109">
        <f t="shared" si="4"/>
        <v>0</v>
      </c>
      <c r="M54" s="111"/>
      <c r="N54" s="111"/>
      <c r="O54" s="112">
        <f t="shared" si="5"/>
        <v>0</v>
      </c>
      <c r="P54" s="115" t="str">
        <f t="shared" si="6"/>
        <v>-</v>
      </c>
    </row>
    <row r="55" spans="1:16" ht="12" customHeight="1" x14ac:dyDescent="0.2">
      <c r="A55" s="592"/>
      <c r="B55" s="474" t="str">
        <f>Конструктор!B36</f>
        <v>Установка скважины</v>
      </c>
      <c r="C55" s="474"/>
      <c r="D55" s="109">
        <f t="shared" si="0"/>
        <v>0</v>
      </c>
      <c r="E55" s="113" t="str">
        <f t="shared" si="1"/>
        <v>-</v>
      </c>
      <c r="F55" s="109">
        <f t="shared" si="2"/>
        <v>0</v>
      </c>
      <c r="G55" s="111"/>
      <c r="H55" s="111"/>
      <c r="I55" s="109">
        <f t="shared" si="3"/>
        <v>0</v>
      </c>
      <c r="J55" s="111"/>
      <c r="K55" s="111"/>
      <c r="L55" s="109">
        <f t="shared" si="4"/>
        <v>0</v>
      </c>
      <c r="M55" s="111"/>
      <c r="N55" s="111"/>
      <c r="O55" s="112">
        <f t="shared" si="5"/>
        <v>0</v>
      </c>
      <c r="P55" s="115" t="str">
        <f t="shared" si="6"/>
        <v>-</v>
      </c>
    </row>
    <row r="56" spans="1:16" x14ac:dyDescent="0.2">
      <c r="A56" s="592"/>
      <c r="B56" s="474" t="str">
        <f>Конструктор!B37</f>
        <v>Трактор садовый МТЗ 82.1</v>
      </c>
      <c r="C56" s="474"/>
      <c r="D56" s="109">
        <f t="shared" si="0"/>
        <v>0</v>
      </c>
      <c r="E56" s="113" t="str">
        <f t="shared" si="1"/>
        <v>-</v>
      </c>
      <c r="F56" s="109">
        <f t="shared" si="2"/>
        <v>0</v>
      </c>
      <c r="G56" s="110"/>
      <c r="H56" s="111"/>
      <c r="I56" s="109">
        <f t="shared" si="3"/>
        <v>0</v>
      </c>
      <c r="J56" s="111"/>
      <c r="K56" s="111"/>
      <c r="L56" s="109">
        <f t="shared" si="4"/>
        <v>0</v>
      </c>
      <c r="M56" s="111"/>
      <c r="N56" s="111"/>
      <c r="O56" s="112">
        <f t="shared" si="5"/>
        <v>0</v>
      </c>
      <c r="P56" s="115" t="str">
        <f t="shared" si="6"/>
        <v>-</v>
      </c>
    </row>
    <row r="57" spans="1:16" ht="15.75" customHeight="1" x14ac:dyDescent="0.2">
      <c r="A57" s="592"/>
      <c r="B57" s="474" t="str">
        <f>Конструктор!B38</f>
        <v>Опрыскиватель 800л</v>
      </c>
      <c r="C57" s="474"/>
      <c r="D57" s="109">
        <f t="shared" si="0"/>
        <v>0</v>
      </c>
      <c r="E57" s="113" t="str">
        <f t="shared" si="1"/>
        <v>-</v>
      </c>
      <c r="F57" s="109">
        <f t="shared" si="2"/>
        <v>0</v>
      </c>
      <c r="G57" s="110"/>
      <c r="H57" s="111"/>
      <c r="I57" s="109">
        <f t="shared" si="3"/>
        <v>0</v>
      </c>
      <c r="J57" s="111"/>
      <c r="K57" s="111"/>
      <c r="L57" s="109">
        <f t="shared" si="4"/>
        <v>0</v>
      </c>
      <c r="M57" s="111"/>
      <c r="N57" s="111"/>
      <c r="O57" s="112">
        <f t="shared" si="5"/>
        <v>0</v>
      </c>
      <c r="P57" s="115" t="str">
        <f t="shared" si="6"/>
        <v>-</v>
      </c>
    </row>
    <row r="58" spans="1:16" ht="14.25" customHeight="1" x14ac:dyDescent="0.2">
      <c r="A58" s="592"/>
      <c r="B58" s="474" t="str">
        <f>Конструктор!B39</f>
        <v>Грядообразователь/пленкоукладчик</v>
      </c>
      <c r="C58" s="474"/>
      <c r="D58" s="109">
        <f t="shared" si="0"/>
        <v>0</v>
      </c>
      <c r="E58" s="113" t="str">
        <f t="shared" si="1"/>
        <v>-</v>
      </c>
      <c r="F58" s="109">
        <f t="shared" si="2"/>
        <v>0</v>
      </c>
      <c r="G58" s="110"/>
      <c r="H58" s="111"/>
      <c r="I58" s="109">
        <f t="shared" si="3"/>
        <v>0</v>
      </c>
      <c r="J58" s="111"/>
      <c r="K58" s="111"/>
      <c r="L58" s="109">
        <f t="shared" si="4"/>
        <v>0</v>
      </c>
      <c r="M58" s="111"/>
      <c r="N58" s="111"/>
      <c r="O58" s="112">
        <f t="shared" si="5"/>
        <v>0</v>
      </c>
      <c r="P58" s="115" t="str">
        <f t="shared" si="6"/>
        <v>-</v>
      </c>
    </row>
    <row r="59" spans="1:16" ht="15.75" customHeight="1" x14ac:dyDescent="0.2">
      <c r="A59" s="592"/>
      <c r="B59" s="474" t="str">
        <f>Конструктор!B40</f>
        <v>Фреза</v>
      </c>
      <c r="C59" s="474"/>
      <c r="D59" s="109">
        <f t="shared" si="0"/>
        <v>0</v>
      </c>
      <c r="E59" s="113" t="str">
        <f t="shared" si="1"/>
        <v>-</v>
      </c>
      <c r="F59" s="109">
        <f t="shared" si="2"/>
        <v>0</v>
      </c>
      <c r="G59" s="110"/>
      <c r="H59" s="111"/>
      <c r="I59" s="109">
        <f t="shared" si="3"/>
        <v>0</v>
      </c>
      <c r="J59" s="111"/>
      <c r="K59" s="111"/>
      <c r="L59" s="109">
        <f t="shared" si="4"/>
        <v>0</v>
      </c>
      <c r="M59" s="111"/>
      <c r="N59" s="111"/>
      <c r="O59" s="112">
        <f t="shared" si="5"/>
        <v>0</v>
      </c>
      <c r="P59" s="115" t="str">
        <f t="shared" si="6"/>
        <v>-</v>
      </c>
    </row>
    <row r="60" spans="1:16" ht="15" customHeight="1" x14ac:dyDescent="0.2">
      <c r="A60" s="592"/>
      <c r="B60" s="474" t="str">
        <f>Конструктор!B41</f>
        <v>БДМ</v>
      </c>
      <c r="C60" s="474"/>
      <c r="D60" s="109">
        <f t="shared" si="0"/>
        <v>0</v>
      </c>
      <c r="E60" s="113" t="str">
        <f t="shared" si="1"/>
        <v>-</v>
      </c>
      <c r="F60" s="109">
        <f t="shared" si="2"/>
        <v>0</v>
      </c>
      <c r="G60" s="110"/>
      <c r="H60" s="111"/>
      <c r="I60" s="109">
        <f t="shared" si="3"/>
        <v>0</v>
      </c>
      <c r="J60" s="111"/>
      <c r="K60" s="111"/>
      <c r="L60" s="109">
        <f t="shared" si="4"/>
        <v>0</v>
      </c>
      <c r="M60" s="111"/>
      <c r="N60" s="111"/>
      <c r="O60" s="112">
        <f t="shared" si="5"/>
        <v>0</v>
      </c>
      <c r="P60" s="115" t="str">
        <f t="shared" si="6"/>
        <v>-</v>
      </c>
    </row>
    <row r="61" spans="1:16" ht="14.25" customHeight="1" x14ac:dyDescent="0.2">
      <c r="A61" s="592"/>
      <c r="B61" s="474" t="str">
        <f>Конструктор!B42</f>
        <v>Плуг</v>
      </c>
      <c r="C61" s="474"/>
      <c r="D61" s="109">
        <f t="shared" si="0"/>
        <v>0</v>
      </c>
      <c r="E61" s="113" t="str">
        <f t="shared" si="1"/>
        <v>-</v>
      </c>
      <c r="F61" s="109">
        <f t="shared" si="2"/>
        <v>0</v>
      </c>
      <c r="G61" s="110"/>
      <c r="H61" s="111"/>
      <c r="I61" s="109">
        <f t="shared" si="3"/>
        <v>0</v>
      </c>
      <c r="J61" s="111"/>
      <c r="K61" s="111"/>
      <c r="L61" s="109">
        <f t="shared" si="4"/>
        <v>0</v>
      </c>
      <c r="M61" s="111"/>
      <c r="N61" s="111"/>
      <c r="O61" s="112">
        <f t="shared" si="5"/>
        <v>0</v>
      </c>
      <c r="P61" s="115" t="str">
        <f t="shared" si="6"/>
        <v>-</v>
      </c>
    </row>
    <row r="62" spans="1:16" ht="13.5" customHeight="1" x14ac:dyDescent="0.2">
      <c r="A62" s="592"/>
      <c r="B62" s="474" t="str">
        <f>Конструктор!B43</f>
        <v>Перфорированная мульча, Укрывной материал</v>
      </c>
      <c r="C62" s="474"/>
      <c r="D62" s="109">
        <f t="shared" si="0"/>
        <v>0</v>
      </c>
      <c r="E62" s="113" t="str">
        <f t="shared" si="1"/>
        <v>-</v>
      </c>
      <c r="F62" s="109">
        <f t="shared" si="2"/>
        <v>0</v>
      </c>
      <c r="G62" s="110"/>
      <c r="H62" s="111"/>
      <c r="I62" s="109">
        <f t="shared" si="3"/>
        <v>0</v>
      </c>
      <c r="J62" s="111"/>
      <c r="K62" s="111"/>
      <c r="L62" s="109">
        <f t="shared" si="4"/>
        <v>0</v>
      </c>
      <c r="M62" s="111"/>
      <c r="N62" s="111"/>
      <c r="O62" s="112">
        <f t="shared" si="5"/>
        <v>0</v>
      </c>
      <c r="P62" s="115" t="str">
        <f t="shared" si="6"/>
        <v>-</v>
      </c>
    </row>
    <row r="63" spans="1:16" ht="15" customHeight="1" x14ac:dyDescent="0.2">
      <c r="A63" s="592"/>
      <c r="B63" s="474" t="str">
        <f>Конструктор!B44</f>
        <v>Непредвиденные инвест. затраты, всего</v>
      </c>
      <c r="C63" s="474"/>
      <c r="D63" s="109">
        <f t="shared" si="0"/>
        <v>0</v>
      </c>
      <c r="E63" s="113" t="str">
        <f t="shared" si="1"/>
        <v>-</v>
      </c>
      <c r="F63" s="109">
        <f t="shared" si="2"/>
        <v>0</v>
      </c>
      <c r="G63" s="110"/>
      <c r="H63" s="111"/>
      <c r="I63" s="109">
        <f t="shared" si="3"/>
        <v>0</v>
      </c>
      <c r="J63" s="111"/>
      <c r="K63" s="111"/>
      <c r="L63" s="109">
        <f t="shared" si="4"/>
        <v>0</v>
      </c>
      <c r="M63" s="111"/>
      <c r="N63" s="111"/>
      <c r="O63" s="112">
        <f t="shared" si="5"/>
        <v>0</v>
      </c>
      <c r="P63" s="115" t="str">
        <f t="shared" si="6"/>
        <v>-</v>
      </c>
    </row>
    <row r="64" spans="1:16" ht="15.75" customHeight="1" x14ac:dyDescent="0.2">
      <c r="A64" s="592"/>
      <c r="B64" s="457" t="str">
        <f>Конструктор!B46</f>
        <v>Подготовка почвы под посадку (вспашка), стоимость руб.на 1 га</v>
      </c>
      <c r="C64" s="458"/>
      <c r="D64" s="109">
        <f t="shared" si="0"/>
        <v>0</v>
      </c>
      <c r="E64" s="113" t="str">
        <f t="shared" si="1"/>
        <v>-</v>
      </c>
      <c r="F64" s="109">
        <f t="shared" si="2"/>
        <v>0</v>
      </c>
      <c r="G64" s="110"/>
      <c r="H64" s="111"/>
      <c r="I64" s="109">
        <f t="shared" si="3"/>
        <v>0</v>
      </c>
      <c r="J64" s="111"/>
      <c r="K64" s="111"/>
      <c r="L64" s="109">
        <f t="shared" si="4"/>
        <v>0</v>
      </c>
      <c r="M64" s="111"/>
      <c r="N64" s="111"/>
      <c r="O64" s="112">
        <f t="shared" si="5"/>
        <v>0</v>
      </c>
      <c r="P64" s="115" t="str">
        <f t="shared" si="6"/>
        <v>-</v>
      </c>
    </row>
    <row r="65" spans="1:16" ht="10.5" customHeight="1" x14ac:dyDescent="0.2">
      <c r="A65" s="592"/>
      <c r="B65" s="457" t="str">
        <f>Конструктор!B47</f>
        <v>Формирование гряд, укладка пленки стоимость руб. на 1 га</v>
      </c>
      <c r="C65" s="458"/>
      <c r="D65" s="109">
        <f t="shared" si="0"/>
        <v>0</v>
      </c>
      <c r="E65" s="113" t="str">
        <f t="shared" si="1"/>
        <v>-</v>
      </c>
      <c r="F65" s="109">
        <f t="shared" si="2"/>
        <v>0</v>
      </c>
      <c r="G65" s="110"/>
      <c r="H65" s="111"/>
      <c r="I65" s="109">
        <f t="shared" si="3"/>
        <v>0</v>
      </c>
      <c r="J65" s="111"/>
      <c r="K65" s="111"/>
      <c r="L65" s="109">
        <f t="shared" si="4"/>
        <v>0</v>
      </c>
      <c r="M65" s="111"/>
      <c r="N65" s="111"/>
      <c r="O65" s="112">
        <f t="shared" si="5"/>
        <v>0</v>
      </c>
      <c r="P65" s="115" t="str">
        <f t="shared" si="6"/>
        <v>-</v>
      </c>
    </row>
    <row r="66" spans="1:16" ht="13.5" customHeight="1" x14ac:dyDescent="0.2">
      <c r="A66" s="592"/>
      <c r="B66" s="457" t="str">
        <f>Конструктор!B48</f>
        <v>Посадка саженцев руб. за шт.</v>
      </c>
      <c r="C66" s="458"/>
      <c r="D66" s="109">
        <f t="shared" si="0"/>
        <v>0</v>
      </c>
      <c r="E66" s="113" t="str">
        <f t="shared" si="1"/>
        <v>-</v>
      </c>
      <c r="F66" s="109">
        <f t="shared" si="2"/>
        <v>0</v>
      </c>
      <c r="G66" s="110"/>
      <c r="H66" s="111"/>
      <c r="I66" s="109">
        <f t="shared" si="3"/>
        <v>0</v>
      </c>
      <c r="J66" s="111"/>
      <c r="K66" s="111"/>
      <c r="L66" s="109">
        <f t="shared" si="4"/>
        <v>0</v>
      </c>
      <c r="M66" s="111"/>
      <c r="N66" s="111"/>
      <c r="O66" s="112">
        <f t="shared" si="5"/>
        <v>0</v>
      </c>
      <c r="P66" s="115" t="str">
        <f t="shared" si="6"/>
        <v>-</v>
      </c>
    </row>
    <row r="67" spans="1:16" ht="11.25" customHeight="1" x14ac:dyDescent="0.2">
      <c r="A67" s="592"/>
      <c r="B67" s="457" t="str">
        <f>Конструктор!B49</f>
        <v>Мульча проходов руб. на га</v>
      </c>
      <c r="C67" s="458"/>
      <c r="D67" s="109">
        <f t="shared" si="0"/>
        <v>0</v>
      </c>
      <c r="E67" s="113" t="str">
        <f t="shared" si="1"/>
        <v>-</v>
      </c>
      <c r="F67" s="109">
        <f t="shared" si="2"/>
        <v>0</v>
      </c>
      <c r="G67" s="110"/>
      <c r="H67" s="111"/>
      <c r="I67" s="109">
        <f t="shared" si="3"/>
        <v>0</v>
      </c>
      <c r="J67" s="111"/>
      <c r="K67" s="111"/>
      <c r="L67" s="109">
        <f t="shared" si="4"/>
        <v>0</v>
      </c>
      <c r="M67" s="111"/>
      <c r="N67" s="111"/>
      <c r="O67" s="112">
        <f t="shared" si="5"/>
        <v>0</v>
      </c>
      <c r="P67" s="115" t="str">
        <f t="shared" si="6"/>
        <v>-</v>
      </c>
    </row>
    <row r="68" spans="1:16" ht="11.25" customHeight="1" x14ac:dyDescent="0.2">
      <c r="A68" s="592"/>
      <c r="B68" s="457" t="str">
        <f>Конструктор!B50</f>
        <v>Удобрения почвы, средства защиты, руб. на га</v>
      </c>
      <c r="C68" s="458"/>
      <c r="D68" s="109">
        <f t="shared" si="0"/>
        <v>0</v>
      </c>
      <c r="E68" s="113" t="str">
        <f t="shared" si="1"/>
        <v>-</v>
      </c>
      <c r="F68" s="109">
        <f t="shared" si="2"/>
        <v>0</v>
      </c>
      <c r="G68" s="110"/>
      <c r="H68" s="111"/>
      <c r="I68" s="109">
        <f t="shared" si="3"/>
        <v>0</v>
      </c>
      <c r="J68" s="111"/>
      <c r="K68" s="111"/>
      <c r="L68" s="109">
        <f t="shared" si="4"/>
        <v>0</v>
      </c>
      <c r="M68" s="111"/>
      <c r="N68" s="111"/>
      <c r="O68" s="112">
        <f t="shared" si="5"/>
        <v>0</v>
      </c>
      <c r="P68" s="115" t="str">
        <f t="shared" si="6"/>
        <v>-</v>
      </c>
    </row>
    <row r="69" spans="1:16" ht="12.75" customHeight="1" x14ac:dyDescent="0.2">
      <c r="A69" s="592"/>
      <c r="B69" s="457" t="str">
        <f>Конструктор!B51</f>
        <v xml:space="preserve">Гербециды, руб. на га </v>
      </c>
      <c r="C69" s="458"/>
      <c r="D69" s="109">
        <f t="shared" si="0"/>
        <v>0</v>
      </c>
      <c r="E69" s="113" t="str">
        <f t="shared" si="1"/>
        <v>-</v>
      </c>
      <c r="F69" s="109">
        <f t="shared" si="2"/>
        <v>0</v>
      </c>
      <c r="G69" s="110"/>
      <c r="H69" s="111"/>
      <c r="I69" s="109">
        <f t="shared" si="3"/>
        <v>0</v>
      </c>
      <c r="J69" s="111"/>
      <c r="K69" s="111"/>
      <c r="L69" s="109">
        <f t="shared" si="4"/>
        <v>0</v>
      </c>
      <c r="M69" s="111"/>
      <c r="N69" s="111"/>
      <c r="O69" s="112">
        <f t="shared" si="5"/>
        <v>0</v>
      </c>
      <c r="P69" s="115" t="str">
        <f t="shared" si="6"/>
        <v>-</v>
      </c>
    </row>
    <row r="70" spans="1:16" ht="12" customHeight="1" x14ac:dyDescent="0.2">
      <c r="A70" s="592"/>
      <c r="B70" s="457" t="str">
        <f>Конструктор!B52</f>
        <v>Сбор урожая, руб. на 1 кг</v>
      </c>
      <c r="C70" s="458"/>
      <c r="D70" s="109">
        <f t="shared" si="0"/>
        <v>0</v>
      </c>
      <c r="E70" s="113" t="str">
        <f t="shared" si="1"/>
        <v>-</v>
      </c>
      <c r="F70" s="109">
        <f t="shared" si="2"/>
        <v>0</v>
      </c>
      <c r="G70" s="110"/>
      <c r="H70" s="111"/>
      <c r="I70" s="109">
        <f t="shared" si="3"/>
        <v>0</v>
      </c>
      <c r="J70" s="111"/>
      <c r="K70" s="111"/>
      <c r="L70" s="109">
        <f t="shared" si="4"/>
        <v>0</v>
      </c>
      <c r="M70" s="111"/>
      <c r="N70" s="111"/>
      <c r="O70" s="112">
        <f t="shared" si="5"/>
        <v>0</v>
      </c>
      <c r="P70" s="115" t="str">
        <f t="shared" si="6"/>
        <v>-</v>
      </c>
    </row>
    <row r="71" spans="1:16" ht="11.25" customHeight="1" x14ac:dyDescent="0.2">
      <c r="A71" s="592"/>
      <c r="B71" s="457" t="str">
        <f>Конструктор!B53</f>
        <v>Упаковка ягоды, руб на 1 кг</v>
      </c>
      <c r="C71" s="458"/>
      <c r="D71" s="109">
        <f t="shared" si="0"/>
        <v>0</v>
      </c>
      <c r="E71" s="113" t="str">
        <f t="shared" si="1"/>
        <v>-</v>
      </c>
      <c r="F71" s="109">
        <f t="shared" si="2"/>
        <v>0</v>
      </c>
      <c r="G71" s="110"/>
      <c r="H71" s="111"/>
      <c r="I71" s="109">
        <f t="shared" si="3"/>
        <v>0</v>
      </c>
      <c r="J71" s="111"/>
      <c r="K71" s="111"/>
      <c r="L71" s="109">
        <f t="shared" si="4"/>
        <v>0</v>
      </c>
      <c r="M71" s="111"/>
      <c r="N71" s="111"/>
      <c r="O71" s="112">
        <f t="shared" si="5"/>
        <v>0</v>
      </c>
      <c r="P71" s="115" t="str">
        <f t="shared" si="6"/>
        <v>-</v>
      </c>
    </row>
    <row r="72" spans="1:16" ht="11.25" customHeight="1" x14ac:dyDescent="0.2">
      <c r="A72" s="592"/>
      <c r="B72" s="457" t="str">
        <f>Конструктор!B54</f>
        <v>Транспортные расходы, на га</v>
      </c>
      <c r="C72" s="458"/>
      <c r="D72" s="109">
        <f t="shared" si="0"/>
        <v>0</v>
      </c>
      <c r="E72" s="113" t="str">
        <f t="shared" si="1"/>
        <v>-</v>
      </c>
      <c r="F72" s="109">
        <f t="shared" si="2"/>
        <v>0</v>
      </c>
      <c r="G72" s="110"/>
      <c r="H72" s="111"/>
      <c r="I72" s="109">
        <f t="shared" si="3"/>
        <v>0</v>
      </c>
      <c r="J72" s="111"/>
      <c r="K72" s="111"/>
      <c r="L72" s="109">
        <f t="shared" si="4"/>
        <v>0</v>
      </c>
      <c r="M72" s="111"/>
      <c r="N72" s="111"/>
      <c r="O72" s="112">
        <f t="shared" si="5"/>
        <v>0</v>
      </c>
      <c r="P72" s="115" t="str">
        <f t="shared" si="6"/>
        <v>-</v>
      </c>
    </row>
    <row r="73" spans="1:16" ht="10.5" customHeight="1" x14ac:dyDescent="0.2">
      <c r="A73" s="592"/>
      <c r="B73" s="457" t="str">
        <f>Конструктор!B55</f>
        <v>З/п с начислениями, в год</v>
      </c>
      <c r="C73" s="458"/>
      <c r="D73" s="109">
        <f t="shared" si="0"/>
        <v>0</v>
      </c>
      <c r="E73" s="113" t="str">
        <f t="shared" si="1"/>
        <v>-</v>
      </c>
      <c r="F73" s="109">
        <f t="shared" si="2"/>
        <v>0</v>
      </c>
      <c r="G73" s="110"/>
      <c r="H73" s="111"/>
      <c r="I73" s="109">
        <f t="shared" si="3"/>
        <v>0</v>
      </c>
      <c r="J73" s="111"/>
      <c r="K73" s="111"/>
      <c r="L73" s="109">
        <f t="shared" si="4"/>
        <v>0</v>
      </c>
      <c r="M73" s="111"/>
      <c r="N73" s="111"/>
      <c r="O73" s="112">
        <f t="shared" si="5"/>
        <v>0</v>
      </c>
      <c r="P73" s="115" t="str">
        <f t="shared" si="6"/>
        <v>-</v>
      </c>
    </row>
    <row r="74" spans="1:16" ht="14.25" customHeight="1" x14ac:dyDescent="0.2">
      <c r="A74" s="592"/>
      <c r="B74" s="457" t="str">
        <f>Конструктор!B56</f>
        <v>Непредвиденные текущие расходы</v>
      </c>
      <c r="C74" s="458"/>
      <c r="D74" s="109">
        <f t="shared" si="0"/>
        <v>0</v>
      </c>
      <c r="E74" s="113" t="str">
        <f t="shared" si="1"/>
        <v>-</v>
      </c>
      <c r="F74" s="109">
        <f t="shared" si="2"/>
        <v>0</v>
      </c>
      <c r="G74" s="110"/>
      <c r="H74" s="111"/>
      <c r="I74" s="109">
        <f t="shared" si="3"/>
        <v>0</v>
      </c>
      <c r="J74" s="111"/>
      <c r="K74" s="111"/>
      <c r="L74" s="109">
        <f t="shared" si="4"/>
        <v>0</v>
      </c>
      <c r="M74" s="111"/>
      <c r="N74" s="111"/>
      <c r="O74" s="112">
        <f t="shared" si="5"/>
        <v>0</v>
      </c>
      <c r="P74" s="115" t="str">
        <f t="shared" si="6"/>
        <v>-</v>
      </c>
    </row>
    <row r="75" spans="1:16" ht="18.75" customHeight="1" x14ac:dyDescent="0.2">
      <c r="A75" s="351"/>
      <c r="B75" s="547" t="s">
        <v>250</v>
      </c>
      <c r="C75" s="548"/>
      <c r="D75" s="354">
        <f t="shared" ref="D75:P75" si="7">SUM(D52:D74)</f>
        <v>0</v>
      </c>
      <c r="E75" s="114">
        <f t="shared" si="7"/>
        <v>0</v>
      </c>
      <c r="F75" s="355">
        <f>SUM(F52:F74)</f>
        <v>0</v>
      </c>
      <c r="G75" s="355">
        <f t="shared" si="7"/>
        <v>0</v>
      </c>
      <c r="H75" s="355">
        <f>SUM(H52:H74)</f>
        <v>0</v>
      </c>
      <c r="I75" s="355">
        <f t="shared" si="7"/>
        <v>0</v>
      </c>
      <c r="J75" s="355">
        <f t="shared" si="7"/>
        <v>0</v>
      </c>
      <c r="K75" s="355">
        <f t="shared" si="7"/>
        <v>0</v>
      </c>
      <c r="L75" s="355">
        <f t="shared" si="7"/>
        <v>0</v>
      </c>
      <c r="M75" s="355">
        <f t="shared" si="7"/>
        <v>0</v>
      </c>
      <c r="N75" s="355">
        <f t="shared" si="7"/>
        <v>0</v>
      </c>
      <c r="O75" s="355">
        <f t="shared" si="7"/>
        <v>0</v>
      </c>
      <c r="P75" s="356">
        <f t="shared" si="7"/>
        <v>0</v>
      </c>
    </row>
    <row r="76" spans="1:16" ht="22.5" customHeight="1" x14ac:dyDescent="0.2">
      <c r="A76" s="351"/>
      <c r="B76" s="549" t="s">
        <v>251</v>
      </c>
      <c r="C76" s="550"/>
      <c r="D76" s="357">
        <v>1</v>
      </c>
      <c r="E76" s="357"/>
      <c r="F76" s="358" t="str">
        <f>IF(D75=0,"-",F75/$D$75)</f>
        <v>-</v>
      </c>
      <c r="G76" s="357" t="str">
        <f>IF(D75=0,"",G75/D75)</f>
        <v/>
      </c>
      <c r="H76" s="357" t="str">
        <f>IF(D75=0,"",H75/D75)</f>
        <v/>
      </c>
      <c r="I76" s="358" t="str">
        <f>IF(H75=0,"-",I75/$D$75)</f>
        <v>-</v>
      </c>
      <c r="J76" s="357" t="str">
        <f>IF(D75=0,"",J75/D75)</f>
        <v/>
      </c>
      <c r="K76" s="357" t="str">
        <f>IF(D75=0,"",K75/D75)</f>
        <v/>
      </c>
      <c r="L76" s="358" t="str">
        <f>IF(K75=0,"-",L75/$D$75)</f>
        <v>-</v>
      </c>
      <c r="M76" s="357" t="str">
        <f>IF(D75=0,"",M75/D75)</f>
        <v/>
      </c>
      <c r="N76" s="359" t="str">
        <f>IF(D75=0,"",N75/D75)</f>
        <v/>
      </c>
      <c r="O76" s="360" t="s">
        <v>252</v>
      </c>
      <c r="P76" s="360" t="s">
        <v>252</v>
      </c>
    </row>
    <row r="77" spans="1:16" ht="13.5" customHeight="1" x14ac:dyDescent="0.2">
      <c r="A77" s="351"/>
      <c r="B77" s="361" t="s">
        <v>228</v>
      </c>
      <c r="C77" s="362"/>
      <c r="D77" s="363"/>
      <c r="E77" s="363"/>
      <c r="F77" s="363"/>
      <c r="G77" s="363"/>
      <c r="H77" s="363"/>
      <c r="I77" s="364"/>
      <c r="J77" s="364"/>
      <c r="K77" s="365"/>
      <c r="L77" s="365"/>
      <c r="M77" s="365"/>
      <c r="N77" s="365"/>
      <c r="O77" s="365"/>
      <c r="P77" s="366"/>
    </row>
    <row r="78" spans="1:16" ht="40.5" customHeight="1" x14ac:dyDescent="0.2">
      <c r="A78" s="351"/>
      <c r="B78" s="477" t="s">
        <v>310</v>
      </c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9"/>
    </row>
    <row r="79" spans="1:16" ht="15.75" thickBot="1" x14ac:dyDescent="0.3">
      <c r="A79" s="367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</row>
    <row r="80" spans="1:16" ht="19.5" thickBot="1" x14ac:dyDescent="0.25">
      <c r="A80" s="369" t="s">
        <v>253</v>
      </c>
      <c r="B80" s="340" t="s">
        <v>254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17" x14ac:dyDescent="0.2">
      <c r="A81" s="351"/>
      <c r="B81" s="370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</row>
    <row r="82" spans="1:17" ht="36.75" customHeight="1" thickBot="1" x14ac:dyDescent="0.25">
      <c r="A82" s="372"/>
      <c r="B82" s="373" t="s">
        <v>255</v>
      </c>
      <c r="C82" s="373" t="s">
        <v>256</v>
      </c>
      <c r="D82" s="373" t="s">
        <v>257</v>
      </c>
      <c r="E82" s="374" t="s">
        <v>258</v>
      </c>
      <c r="F82" s="373" t="s">
        <v>259</v>
      </c>
      <c r="G82" s="373" t="s">
        <v>260</v>
      </c>
      <c r="H82" s="375" t="s">
        <v>261</v>
      </c>
      <c r="I82" s="373" t="s">
        <v>262</v>
      </c>
      <c r="J82" s="542" t="s">
        <v>263</v>
      </c>
      <c r="K82" s="543"/>
      <c r="L82" s="373" t="s">
        <v>264</v>
      </c>
      <c r="M82" s="544" t="s">
        <v>265</v>
      </c>
      <c r="N82" s="544"/>
      <c r="O82" s="544"/>
      <c r="P82" s="375" t="s">
        <v>266</v>
      </c>
    </row>
    <row r="83" spans="1:17" x14ac:dyDescent="0.2">
      <c r="A83" s="351"/>
      <c r="B83" s="92"/>
      <c r="C83" s="93"/>
      <c r="D83" s="92"/>
      <c r="E83" s="94"/>
      <c r="F83" s="93"/>
      <c r="G83" s="92"/>
      <c r="H83" s="95"/>
      <c r="I83" s="93"/>
      <c r="J83" s="545"/>
      <c r="K83" s="546"/>
      <c r="L83" s="92"/>
      <c r="M83" s="533"/>
      <c r="N83" s="534"/>
      <c r="O83" s="535"/>
      <c r="P83" s="96"/>
    </row>
    <row r="84" spans="1:17" ht="14.25" customHeight="1" x14ac:dyDescent="0.2">
      <c r="A84" s="351"/>
      <c r="B84" s="92"/>
      <c r="C84" s="93"/>
      <c r="D84" s="92"/>
      <c r="E84" s="94"/>
      <c r="F84" s="93"/>
      <c r="G84" s="92"/>
      <c r="H84" s="95"/>
      <c r="I84" s="93"/>
      <c r="J84" s="533"/>
      <c r="K84" s="535"/>
      <c r="L84" s="92"/>
      <c r="M84" s="533"/>
      <c r="N84" s="534"/>
      <c r="O84" s="535"/>
      <c r="P84" s="96"/>
    </row>
    <row r="85" spans="1:17" ht="14.25" customHeight="1" x14ac:dyDescent="0.2">
      <c r="A85" s="351"/>
      <c r="B85" s="92"/>
      <c r="C85" s="93"/>
      <c r="D85" s="92"/>
      <c r="E85" s="97"/>
      <c r="F85" s="93"/>
      <c r="G85" s="92"/>
      <c r="H85" s="95"/>
      <c r="I85" s="93"/>
      <c r="J85" s="533"/>
      <c r="K85" s="535"/>
      <c r="L85" s="92"/>
      <c r="M85" s="533"/>
      <c r="N85" s="534"/>
      <c r="O85" s="535"/>
      <c r="P85" s="96"/>
    </row>
    <row r="86" spans="1:17" x14ac:dyDescent="0.2">
      <c r="A86" s="351"/>
      <c r="B86" s="92"/>
      <c r="C86" s="93"/>
      <c r="D86" s="92"/>
      <c r="E86" s="97"/>
      <c r="F86" s="93"/>
      <c r="G86" s="92"/>
      <c r="H86" s="95"/>
      <c r="I86" s="93"/>
      <c r="J86" s="98"/>
      <c r="K86" s="99"/>
      <c r="L86" s="92"/>
      <c r="M86" s="288"/>
      <c r="N86" s="289"/>
      <c r="O86" s="290"/>
      <c r="P86" s="96"/>
    </row>
    <row r="87" spans="1:17" x14ac:dyDescent="0.2">
      <c r="A87" s="351"/>
      <c r="B87" s="92"/>
      <c r="C87" s="93"/>
      <c r="D87" s="92"/>
      <c r="E87" s="97"/>
      <c r="F87" s="93"/>
      <c r="G87" s="92"/>
      <c r="H87" s="95"/>
      <c r="I87" s="93"/>
      <c r="J87" s="98"/>
      <c r="K87" s="99"/>
      <c r="L87" s="92"/>
      <c r="M87" s="288"/>
      <c r="N87" s="289"/>
      <c r="O87" s="290"/>
      <c r="P87" s="96"/>
    </row>
    <row r="88" spans="1:17" x14ac:dyDescent="0.2">
      <c r="A88" s="351"/>
      <c r="B88" s="92"/>
      <c r="C88" s="93"/>
      <c r="D88" s="92"/>
      <c r="E88" s="97"/>
      <c r="F88" s="93"/>
      <c r="G88" s="92"/>
      <c r="H88" s="95"/>
      <c r="I88" s="93"/>
      <c r="J88" s="98"/>
      <c r="K88" s="99"/>
      <c r="L88" s="92"/>
      <c r="M88" s="288"/>
      <c r="N88" s="289"/>
      <c r="O88" s="290"/>
      <c r="P88" s="96"/>
    </row>
    <row r="89" spans="1:17" x14ac:dyDescent="0.2">
      <c r="A89" s="351"/>
      <c r="B89" s="92"/>
      <c r="C89" s="93"/>
      <c r="D89" s="92"/>
      <c r="E89" s="97"/>
      <c r="F89" s="93"/>
      <c r="G89" s="92"/>
      <c r="H89" s="95"/>
      <c r="I89" s="93"/>
      <c r="J89" s="98"/>
      <c r="K89" s="99"/>
      <c r="L89" s="92"/>
      <c r="M89" s="288"/>
      <c r="N89" s="289"/>
      <c r="O89" s="290"/>
      <c r="P89" s="96"/>
    </row>
    <row r="90" spans="1:17" x14ac:dyDescent="0.2">
      <c r="A90" s="351"/>
      <c r="B90" s="92"/>
      <c r="C90" s="93"/>
      <c r="D90" s="92"/>
      <c r="E90" s="97"/>
      <c r="F90" s="93"/>
      <c r="G90" s="92"/>
      <c r="H90" s="95"/>
      <c r="I90" s="93"/>
      <c r="J90" s="533"/>
      <c r="K90" s="535"/>
      <c r="L90" s="92"/>
      <c r="M90" s="533"/>
      <c r="N90" s="534"/>
      <c r="O90" s="535"/>
      <c r="P90" s="96"/>
    </row>
    <row r="91" spans="1:17" x14ac:dyDescent="0.2">
      <c r="A91" s="351"/>
      <c r="B91" s="92"/>
      <c r="C91" s="93"/>
      <c r="D91" s="92"/>
      <c r="E91" s="97"/>
      <c r="F91" s="93"/>
      <c r="G91" s="92"/>
      <c r="H91" s="95"/>
      <c r="I91" s="93"/>
      <c r="J91" s="533"/>
      <c r="K91" s="535"/>
      <c r="L91" s="92"/>
      <c r="M91" s="533"/>
      <c r="N91" s="534"/>
      <c r="O91" s="535"/>
      <c r="P91" s="96"/>
    </row>
    <row r="92" spans="1:17" x14ac:dyDescent="0.2">
      <c r="A92" s="372"/>
      <c r="B92" s="92"/>
      <c r="C92" s="93"/>
      <c r="D92" s="92"/>
      <c r="E92" s="97"/>
      <c r="F92" s="93"/>
      <c r="G92" s="92"/>
      <c r="H92" s="95"/>
      <c r="I92" s="93"/>
      <c r="J92" s="531"/>
      <c r="K92" s="532"/>
      <c r="L92" s="92"/>
      <c r="M92" s="533"/>
      <c r="N92" s="534"/>
      <c r="O92" s="535"/>
      <c r="P92" s="96"/>
    </row>
    <row r="93" spans="1:17" x14ac:dyDescent="0.2">
      <c r="A93" s="372"/>
      <c r="B93" s="376" t="s">
        <v>250</v>
      </c>
      <c r="C93" s="377" t="s">
        <v>252</v>
      </c>
      <c r="D93" s="378" t="s">
        <v>252</v>
      </c>
      <c r="E93" s="378" t="s">
        <v>252</v>
      </c>
      <c r="F93" s="379">
        <f>SUM(F83:F92)</f>
        <v>0</v>
      </c>
      <c r="G93" s="378" t="s">
        <v>252</v>
      </c>
      <c r="H93" s="378" t="s">
        <v>252</v>
      </c>
      <c r="I93" s="377" t="s">
        <v>252</v>
      </c>
      <c r="J93" s="536" t="s">
        <v>252</v>
      </c>
      <c r="K93" s="537"/>
      <c r="L93" s="378" t="s">
        <v>252</v>
      </c>
      <c r="M93" s="536" t="s">
        <v>252</v>
      </c>
      <c r="N93" s="538"/>
      <c r="O93" s="537"/>
      <c r="P93" s="378" t="s">
        <v>252</v>
      </c>
    </row>
    <row r="94" spans="1:17" x14ac:dyDescent="0.2">
      <c r="A94" s="372"/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</row>
    <row r="95" spans="1:17" x14ac:dyDescent="0.2">
      <c r="A95" s="372"/>
      <c r="B95" s="380" t="s">
        <v>267</v>
      </c>
      <c r="C95" s="380"/>
      <c r="D95" s="380"/>
      <c r="E95" s="380"/>
      <c r="F95" s="381"/>
      <c r="G95" s="362"/>
      <c r="H95" s="343"/>
      <c r="I95" s="343"/>
      <c r="J95" s="343"/>
      <c r="K95" s="343"/>
      <c r="L95" s="343"/>
      <c r="M95" s="343"/>
      <c r="N95" s="343"/>
      <c r="O95" s="343"/>
      <c r="P95" s="343"/>
    </row>
    <row r="96" spans="1:17" ht="18.75" x14ac:dyDescent="0.3">
      <c r="A96" s="342"/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82"/>
    </row>
    <row r="97" spans="1:16" x14ac:dyDescent="0.2">
      <c r="A97" s="342"/>
      <c r="B97" s="361" t="s">
        <v>228</v>
      </c>
      <c r="C97" s="362"/>
      <c r="D97" s="363"/>
      <c r="E97" s="363"/>
      <c r="F97" s="363"/>
      <c r="G97" s="363"/>
      <c r="H97" s="363"/>
      <c r="I97" s="364"/>
      <c r="J97" s="364"/>
      <c r="K97" s="365"/>
      <c r="L97" s="365"/>
      <c r="M97" s="365"/>
      <c r="N97" s="365"/>
      <c r="O97" s="365"/>
      <c r="P97" s="366"/>
    </row>
    <row r="98" spans="1:16" ht="55.5" customHeight="1" x14ac:dyDescent="0.2">
      <c r="A98" s="372"/>
      <c r="B98" s="477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9"/>
    </row>
    <row r="99" spans="1:16" ht="13.5" thickBot="1" x14ac:dyDescent="0.25">
      <c r="A99" s="383"/>
      <c r="B99" s="372"/>
      <c r="C99" s="362"/>
      <c r="D99" s="362"/>
      <c r="E99" s="362"/>
      <c r="F99" s="362"/>
      <c r="G99" s="362"/>
      <c r="H99" s="362"/>
      <c r="I99" s="362"/>
      <c r="J99" s="362"/>
      <c r="K99" s="362"/>
      <c r="L99" s="362"/>
      <c r="M99" s="371"/>
      <c r="N99" s="371"/>
      <c r="O99" s="371"/>
      <c r="P99" s="371"/>
    </row>
    <row r="100" spans="1:16" ht="19.5" thickBot="1" x14ac:dyDescent="0.25">
      <c r="A100" s="369" t="s">
        <v>268</v>
      </c>
      <c r="B100" s="340" t="s">
        <v>269</v>
      </c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</row>
    <row r="101" spans="1:16" x14ac:dyDescent="0.2">
      <c r="A101" s="372"/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84"/>
      <c r="N101" s="384"/>
      <c r="O101" s="384"/>
      <c r="P101" s="384"/>
    </row>
    <row r="102" spans="1:16" ht="69" customHeight="1" x14ac:dyDescent="0.2">
      <c r="A102" s="372"/>
      <c r="B102" s="539" t="s">
        <v>270</v>
      </c>
      <c r="C102" s="539"/>
      <c r="D102" s="540" t="s">
        <v>313</v>
      </c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</row>
    <row r="103" spans="1:16" ht="13.5" thickBot="1" x14ac:dyDescent="0.25">
      <c r="A103" s="372"/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84"/>
      <c r="N103" s="384"/>
      <c r="O103" s="384"/>
      <c r="P103" s="384"/>
    </row>
    <row r="104" spans="1:16" x14ac:dyDescent="0.2">
      <c r="A104" s="372"/>
      <c r="B104" s="520" t="s">
        <v>271</v>
      </c>
      <c r="C104" s="523" t="s">
        <v>272</v>
      </c>
      <c r="D104" s="524"/>
      <c r="E104" s="525"/>
      <c r="F104" s="523" t="s">
        <v>273</v>
      </c>
      <c r="G104" s="524"/>
      <c r="H104" s="525"/>
      <c r="I104" s="529" t="s">
        <v>274</v>
      </c>
      <c r="J104" s="530"/>
      <c r="K104" s="514" t="s">
        <v>275</v>
      </c>
      <c r="L104" s="515"/>
      <c r="M104" s="514" t="s">
        <v>276</v>
      </c>
      <c r="N104" s="515"/>
      <c r="O104" s="514" t="s">
        <v>277</v>
      </c>
      <c r="P104" s="515"/>
    </row>
    <row r="105" spans="1:16" x14ac:dyDescent="0.2">
      <c r="A105" s="372"/>
      <c r="B105" s="521"/>
      <c r="C105" s="526"/>
      <c r="D105" s="527"/>
      <c r="E105" s="528"/>
      <c r="F105" s="526"/>
      <c r="G105" s="527"/>
      <c r="H105" s="528"/>
      <c r="I105" s="518" t="s">
        <v>278</v>
      </c>
      <c r="J105" s="518" t="s">
        <v>279</v>
      </c>
      <c r="K105" s="516"/>
      <c r="L105" s="517"/>
      <c r="M105" s="516"/>
      <c r="N105" s="517"/>
      <c r="O105" s="516"/>
      <c r="P105" s="517"/>
    </row>
    <row r="106" spans="1:16" ht="3" customHeight="1" thickBot="1" x14ac:dyDescent="0.25">
      <c r="A106" s="372"/>
      <c r="B106" s="522"/>
      <c r="C106" s="526"/>
      <c r="D106" s="527"/>
      <c r="E106" s="528"/>
      <c r="F106" s="526"/>
      <c r="G106" s="527"/>
      <c r="H106" s="528"/>
      <c r="I106" s="519"/>
      <c r="J106" s="519"/>
      <c r="K106" s="516"/>
      <c r="L106" s="517"/>
      <c r="M106" s="516"/>
      <c r="N106" s="517"/>
      <c r="O106" s="516"/>
      <c r="P106" s="517"/>
    </row>
    <row r="107" spans="1:16" ht="17.25" customHeight="1" thickBot="1" x14ac:dyDescent="0.25">
      <c r="A107" s="372"/>
      <c r="B107" s="385"/>
      <c r="C107" s="511"/>
      <c r="D107" s="511"/>
      <c r="E107" s="511"/>
      <c r="F107" s="511"/>
      <c r="G107" s="511"/>
      <c r="H107" s="511"/>
      <c r="I107" s="287"/>
      <c r="J107" s="287"/>
      <c r="K107" s="512"/>
      <c r="L107" s="512"/>
      <c r="M107" s="512"/>
      <c r="N107" s="512"/>
      <c r="O107" s="512"/>
      <c r="P107" s="512"/>
    </row>
    <row r="108" spans="1:16" ht="15.75" customHeight="1" thickBot="1" x14ac:dyDescent="0.25">
      <c r="A108" s="372"/>
      <c r="B108" s="385"/>
      <c r="C108" s="511"/>
      <c r="D108" s="511"/>
      <c r="E108" s="511"/>
      <c r="F108" s="511"/>
      <c r="G108" s="511"/>
      <c r="H108" s="511"/>
      <c r="I108" s="287"/>
      <c r="J108" s="287"/>
      <c r="K108" s="512"/>
      <c r="L108" s="512"/>
      <c r="M108" s="512"/>
      <c r="N108" s="512"/>
      <c r="O108" s="512"/>
      <c r="P108" s="512"/>
    </row>
    <row r="109" spans="1:16" ht="13.5" thickBot="1" x14ac:dyDescent="0.25">
      <c r="A109" s="372"/>
      <c r="B109" s="385"/>
      <c r="C109" s="511"/>
      <c r="D109" s="511"/>
      <c r="E109" s="511"/>
      <c r="F109" s="511"/>
      <c r="G109" s="511"/>
      <c r="H109" s="511"/>
      <c r="I109" s="287"/>
      <c r="J109" s="287"/>
      <c r="K109" s="512"/>
      <c r="L109" s="512"/>
      <c r="M109" s="512"/>
      <c r="N109" s="512"/>
      <c r="O109" s="513"/>
      <c r="P109" s="513"/>
    </row>
    <row r="110" spans="1:16" ht="13.5" thickBot="1" x14ac:dyDescent="0.25">
      <c r="A110" s="372"/>
      <c r="B110" s="385"/>
      <c r="C110" s="511"/>
      <c r="D110" s="511"/>
      <c r="E110" s="511"/>
      <c r="F110" s="511"/>
      <c r="G110" s="511"/>
      <c r="H110" s="511"/>
      <c r="I110" s="287"/>
      <c r="J110" s="287"/>
      <c r="K110" s="512"/>
      <c r="L110" s="512"/>
      <c r="M110" s="512"/>
      <c r="N110" s="512"/>
      <c r="O110" s="512"/>
      <c r="P110" s="512"/>
    </row>
    <row r="111" spans="1:16" x14ac:dyDescent="0.2">
      <c r="A111" s="372"/>
      <c r="B111" s="385"/>
      <c r="C111" s="511"/>
      <c r="D111" s="511"/>
      <c r="E111" s="511"/>
      <c r="F111" s="511"/>
      <c r="G111" s="511"/>
      <c r="H111" s="511"/>
      <c r="I111" s="287"/>
      <c r="J111" s="287"/>
      <c r="K111" s="512"/>
      <c r="L111" s="512"/>
      <c r="M111" s="512"/>
      <c r="N111" s="512"/>
      <c r="O111" s="512"/>
      <c r="P111" s="512"/>
    </row>
    <row r="112" spans="1:16" x14ac:dyDescent="0.2">
      <c r="A112" s="372"/>
      <c r="B112" s="361" t="s">
        <v>228</v>
      </c>
      <c r="C112" s="362"/>
      <c r="D112" s="363"/>
      <c r="E112" s="363"/>
      <c r="F112" s="363"/>
      <c r="G112" s="363"/>
      <c r="H112" s="363"/>
      <c r="I112" s="364"/>
      <c r="J112" s="364"/>
      <c r="K112" s="365"/>
      <c r="L112" s="365"/>
      <c r="M112" s="365"/>
      <c r="N112" s="365"/>
      <c r="O112" s="365"/>
      <c r="P112" s="366"/>
    </row>
    <row r="113" spans="1:16" ht="189.75" customHeight="1" x14ac:dyDescent="0.2">
      <c r="A113" s="386"/>
      <c r="B113" s="477" t="s">
        <v>312</v>
      </c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9"/>
    </row>
    <row r="114" spans="1:16" x14ac:dyDescent="0.2">
      <c r="A114" s="372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</row>
    <row r="115" spans="1:16" ht="38.25" customHeight="1" x14ac:dyDescent="0.2">
      <c r="A115" s="372"/>
      <c r="B115" s="507" t="s">
        <v>280</v>
      </c>
      <c r="C115" s="508"/>
      <c r="D115" s="387" t="s">
        <v>314</v>
      </c>
      <c r="E115" s="388" t="s">
        <v>281</v>
      </c>
      <c r="F115" s="477" t="s">
        <v>315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</row>
    <row r="116" spans="1:16" ht="15" x14ac:dyDescent="0.25">
      <c r="A116" s="372"/>
      <c r="B116" s="343"/>
      <c r="C116" s="343"/>
      <c r="D116" s="368"/>
      <c r="E116" s="368"/>
      <c r="F116" s="343"/>
      <c r="G116" s="343"/>
      <c r="H116" s="368"/>
      <c r="I116" s="343"/>
      <c r="J116" s="343"/>
      <c r="K116" s="343"/>
      <c r="L116" s="343"/>
      <c r="M116" s="384"/>
      <c r="N116" s="384"/>
      <c r="O116" s="384"/>
      <c r="P116" s="384"/>
    </row>
    <row r="117" spans="1:16" ht="38.25" customHeight="1" thickBot="1" x14ac:dyDescent="0.25">
      <c r="A117" s="372"/>
      <c r="B117" s="389" t="s">
        <v>316</v>
      </c>
      <c r="C117" s="389" t="s">
        <v>282</v>
      </c>
      <c r="D117" s="509" t="s">
        <v>367</v>
      </c>
      <c r="E117" s="510"/>
      <c r="F117" s="389" t="s">
        <v>283</v>
      </c>
      <c r="G117" s="509" t="s">
        <v>284</v>
      </c>
      <c r="H117" s="510"/>
      <c r="I117" s="509" t="s">
        <v>285</v>
      </c>
      <c r="J117" s="510"/>
      <c r="K117" s="509" t="s">
        <v>286</v>
      </c>
      <c r="L117" s="510"/>
      <c r="M117" s="509" t="s">
        <v>287</v>
      </c>
      <c r="N117" s="510"/>
      <c r="O117" s="509" t="s">
        <v>288</v>
      </c>
      <c r="P117" s="510"/>
    </row>
    <row r="118" spans="1:16" ht="20.25" customHeight="1" x14ac:dyDescent="0.2">
      <c r="A118" s="372"/>
      <c r="B118" s="100"/>
      <c r="C118" s="101"/>
      <c r="D118" s="505"/>
      <c r="E118" s="506"/>
      <c r="F118" s="102">
        <f>IF($D$123=0,0,D118/$D$123)</f>
        <v>0</v>
      </c>
      <c r="G118" s="463"/>
      <c r="H118" s="464"/>
      <c r="I118" s="463"/>
      <c r="J118" s="464"/>
      <c r="K118" s="463"/>
      <c r="L118" s="464"/>
      <c r="M118" s="465"/>
      <c r="N118" s="466"/>
      <c r="O118" s="465"/>
      <c r="P118" s="466"/>
    </row>
    <row r="119" spans="1:16" ht="21" customHeight="1" x14ac:dyDescent="0.2">
      <c r="A119" s="372"/>
      <c r="B119" s="100"/>
      <c r="C119" s="101"/>
      <c r="D119" s="499"/>
      <c r="E119" s="500"/>
      <c r="F119" s="102">
        <f>IF($D$123=0,0,D119/$D$123)</f>
        <v>0</v>
      </c>
      <c r="G119" s="463"/>
      <c r="H119" s="464"/>
      <c r="I119" s="501"/>
      <c r="J119" s="502"/>
      <c r="K119" s="463"/>
      <c r="L119" s="464"/>
      <c r="M119" s="465"/>
      <c r="N119" s="466"/>
      <c r="O119" s="465"/>
      <c r="P119" s="466"/>
    </row>
    <row r="120" spans="1:16" ht="16.5" customHeight="1" x14ac:dyDescent="0.2">
      <c r="A120" s="372"/>
      <c r="B120" s="100"/>
      <c r="C120" s="101"/>
      <c r="D120" s="499"/>
      <c r="E120" s="500"/>
      <c r="F120" s="102">
        <f>IF($D$123=0,0,D120/$D$123)</f>
        <v>0</v>
      </c>
      <c r="G120" s="283"/>
      <c r="H120" s="284"/>
      <c r="I120" s="501"/>
      <c r="J120" s="502"/>
      <c r="K120" s="503"/>
      <c r="L120" s="504"/>
      <c r="M120" s="465"/>
      <c r="N120" s="466"/>
      <c r="O120" s="465"/>
      <c r="P120" s="466"/>
    </row>
    <row r="121" spans="1:16" x14ac:dyDescent="0.2">
      <c r="A121" s="372"/>
      <c r="B121" s="100"/>
      <c r="C121" s="101"/>
      <c r="D121" s="499"/>
      <c r="E121" s="500"/>
      <c r="F121" s="102">
        <f>IF($D$123=0,0,D121/$D$123)</f>
        <v>0</v>
      </c>
      <c r="G121" s="283"/>
      <c r="H121" s="284"/>
      <c r="I121" s="283"/>
      <c r="J121" s="284"/>
      <c r="K121" s="283"/>
      <c r="L121" s="284"/>
      <c r="M121" s="283"/>
      <c r="N121" s="284"/>
      <c r="O121" s="283"/>
      <c r="P121" s="284"/>
    </row>
    <row r="122" spans="1:16" ht="22.5" customHeight="1" x14ac:dyDescent="0.2">
      <c r="A122" s="372"/>
      <c r="B122" s="390" t="s">
        <v>289</v>
      </c>
      <c r="C122" s="390"/>
      <c r="D122" s="497"/>
      <c r="E122" s="498"/>
      <c r="F122" s="102">
        <f>IF($D$123=0,0,D122/$D$123)</f>
        <v>0</v>
      </c>
      <c r="G122" s="463"/>
      <c r="H122" s="464"/>
      <c r="I122" s="463"/>
      <c r="J122" s="464"/>
      <c r="K122" s="463"/>
      <c r="L122" s="464"/>
      <c r="M122" s="463"/>
      <c r="N122" s="464"/>
      <c r="O122" s="463"/>
      <c r="P122" s="464"/>
    </row>
    <row r="123" spans="1:16" ht="21" customHeight="1" x14ac:dyDescent="0.2">
      <c r="A123" s="372"/>
      <c r="B123" s="390" t="s">
        <v>290</v>
      </c>
      <c r="C123" s="390"/>
      <c r="D123" s="493">
        <f>'Эффективность проекта'!D36+'Эффективность проекта'!E36</f>
        <v>0</v>
      </c>
      <c r="E123" s="494"/>
      <c r="F123" s="391">
        <f>SUM(F118:F122)</f>
        <v>0</v>
      </c>
      <c r="G123" s="495" t="s">
        <v>252</v>
      </c>
      <c r="H123" s="496"/>
      <c r="I123" s="495" t="s">
        <v>252</v>
      </c>
      <c r="J123" s="496"/>
      <c r="K123" s="495" t="s">
        <v>252</v>
      </c>
      <c r="L123" s="496"/>
      <c r="M123" s="495" t="s">
        <v>252</v>
      </c>
      <c r="N123" s="496"/>
      <c r="O123" s="495" t="s">
        <v>252</v>
      </c>
      <c r="P123" s="496"/>
    </row>
    <row r="124" spans="1:16" x14ac:dyDescent="0.2">
      <c r="A124" s="372"/>
      <c r="B124" s="343"/>
      <c r="C124" s="392"/>
      <c r="D124" s="343"/>
      <c r="E124" s="343"/>
      <c r="F124" s="392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</row>
    <row r="125" spans="1:16" ht="36.75" customHeight="1" thickBot="1" x14ac:dyDescent="0.25">
      <c r="A125" s="372"/>
      <c r="B125" s="393" t="s">
        <v>291</v>
      </c>
      <c r="C125" s="394" t="s">
        <v>292</v>
      </c>
      <c r="D125" s="490" t="s">
        <v>293</v>
      </c>
      <c r="E125" s="491"/>
      <c r="F125" s="394" t="s">
        <v>294</v>
      </c>
      <c r="G125" s="490" t="s">
        <v>284</v>
      </c>
      <c r="H125" s="491"/>
      <c r="I125" s="490" t="s">
        <v>285</v>
      </c>
      <c r="J125" s="491"/>
      <c r="K125" s="490" t="s">
        <v>286</v>
      </c>
      <c r="L125" s="491"/>
      <c r="M125" s="490" t="s">
        <v>295</v>
      </c>
      <c r="N125" s="491"/>
      <c r="O125" s="490" t="s">
        <v>296</v>
      </c>
      <c r="P125" s="492"/>
    </row>
    <row r="126" spans="1:16" ht="27" customHeight="1" thickBot="1" x14ac:dyDescent="0.25">
      <c r="A126" s="372"/>
      <c r="B126" s="103"/>
      <c r="C126" s="104" t="str">
        <f>Конструктор!B33</f>
        <v>Посадочный материал</v>
      </c>
      <c r="D126" s="459">
        <f>Конструктор!E33</f>
        <v>0</v>
      </c>
      <c r="E126" s="460"/>
      <c r="F126" s="102">
        <f t="shared" ref="F126:F137" si="8">IF($D$138=0,0,D126/$D$138)</f>
        <v>0</v>
      </c>
      <c r="G126" s="463"/>
      <c r="H126" s="464"/>
      <c r="I126" s="465"/>
      <c r="J126" s="466"/>
      <c r="K126" s="463"/>
      <c r="L126" s="464"/>
      <c r="M126" s="465"/>
      <c r="N126" s="466"/>
      <c r="O126" s="461">
        <f>Конструктор!D33</f>
        <v>0</v>
      </c>
      <c r="P126" s="462"/>
    </row>
    <row r="127" spans="1:16" ht="19.5" customHeight="1" thickBot="1" x14ac:dyDescent="0.25">
      <c r="A127" s="372"/>
      <c r="B127" s="103"/>
      <c r="C127" s="104" t="str">
        <f>Конструктор!B34</f>
        <v>Аренда земли/выкуп в собственность</v>
      </c>
      <c r="D127" s="459">
        <f>Конструктор!E34</f>
        <v>0</v>
      </c>
      <c r="E127" s="460"/>
      <c r="F127" s="102">
        <f t="shared" si="8"/>
        <v>0</v>
      </c>
      <c r="G127" s="463"/>
      <c r="H127" s="464"/>
      <c r="I127" s="465"/>
      <c r="J127" s="466"/>
      <c r="K127" s="463"/>
      <c r="L127" s="464"/>
      <c r="M127" s="465"/>
      <c r="N127" s="466"/>
      <c r="O127" s="461">
        <f>Конструктор!D34</f>
        <v>0</v>
      </c>
      <c r="P127" s="462"/>
    </row>
    <row r="128" spans="1:16" ht="21" customHeight="1" thickBot="1" x14ac:dyDescent="0.25">
      <c r="A128" s="372"/>
      <c r="B128" s="103"/>
      <c r="C128" s="104" t="str">
        <f>Конструктор!B35</f>
        <v xml:space="preserve">Установка системы капельного орошения "под ключ" </v>
      </c>
      <c r="D128" s="459">
        <f>Конструктор!E35</f>
        <v>0</v>
      </c>
      <c r="E128" s="460"/>
      <c r="F128" s="102">
        <f t="shared" si="8"/>
        <v>0</v>
      </c>
      <c r="G128" s="463"/>
      <c r="H128" s="464"/>
      <c r="I128" s="465"/>
      <c r="J128" s="466"/>
      <c r="K128" s="463"/>
      <c r="L128" s="464"/>
      <c r="M128" s="465"/>
      <c r="N128" s="466"/>
      <c r="O128" s="461">
        <f>Конструктор!D35</f>
        <v>0</v>
      </c>
      <c r="P128" s="462"/>
    </row>
    <row r="129" spans="1:16" ht="21" customHeight="1" thickBot="1" x14ac:dyDescent="0.25">
      <c r="A129" s="372"/>
      <c r="B129" s="103"/>
      <c r="C129" s="104" t="str">
        <f>Конструктор!B36</f>
        <v>Установка скважины</v>
      </c>
      <c r="D129" s="459">
        <f>Конструктор!E36</f>
        <v>0</v>
      </c>
      <c r="E129" s="460"/>
      <c r="F129" s="102">
        <f t="shared" si="8"/>
        <v>0</v>
      </c>
      <c r="G129" s="463"/>
      <c r="H129" s="464"/>
      <c r="I129" s="465"/>
      <c r="J129" s="466"/>
      <c r="K129" s="463"/>
      <c r="L129" s="464"/>
      <c r="M129" s="465"/>
      <c r="N129" s="466"/>
      <c r="O129" s="461">
        <f>Конструктор!D36</f>
        <v>0</v>
      </c>
      <c r="P129" s="462"/>
    </row>
    <row r="130" spans="1:16" ht="21.75" customHeight="1" thickBot="1" x14ac:dyDescent="0.25">
      <c r="A130" s="372"/>
      <c r="B130" s="103"/>
      <c r="C130" s="104" t="str">
        <f>Конструктор!B37</f>
        <v>Трактор садовый МТЗ 82.1</v>
      </c>
      <c r="D130" s="459">
        <f>Конструктор!E37</f>
        <v>0</v>
      </c>
      <c r="E130" s="460"/>
      <c r="F130" s="102">
        <f t="shared" si="8"/>
        <v>0</v>
      </c>
      <c r="G130" s="463"/>
      <c r="H130" s="464"/>
      <c r="I130" s="465"/>
      <c r="J130" s="466"/>
      <c r="K130" s="463"/>
      <c r="L130" s="464"/>
      <c r="M130" s="465"/>
      <c r="N130" s="466"/>
      <c r="O130" s="461">
        <f>Конструктор!D37</f>
        <v>0</v>
      </c>
      <c r="P130" s="462"/>
    </row>
    <row r="131" spans="1:16" ht="21" customHeight="1" thickBot="1" x14ac:dyDescent="0.25">
      <c r="A131" s="372"/>
      <c r="B131" s="103"/>
      <c r="C131" s="104" t="str">
        <f>Конструктор!B38</f>
        <v>Опрыскиватель 800л</v>
      </c>
      <c r="D131" s="459">
        <f>Конструктор!E38</f>
        <v>0</v>
      </c>
      <c r="E131" s="460"/>
      <c r="F131" s="102">
        <f t="shared" si="8"/>
        <v>0</v>
      </c>
      <c r="G131" s="283"/>
      <c r="H131" s="284"/>
      <c r="I131" s="285"/>
      <c r="J131" s="286"/>
      <c r="K131" s="283"/>
      <c r="L131" s="284"/>
      <c r="M131" s="285"/>
      <c r="N131" s="286"/>
      <c r="O131" s="461">
        <f>Конструктор!D38</f>
        <v>0</v>
      </c>
      <c r="P131" s="462"/>
    </row>
    <row r="132" spans="1:16" ht="22.5" customHeight="1" thickBot="1" x14ac:dyDescent="0.25">
      <c r="A132" s="372"/>
      <c r="B132" s="103"/>
      <c r="C132" s="104" t="str">
        <f>Конструктор!B39</f>
        <v>Грядообразователь/пленкоукладчик</v>
      </c>
      <c r="D132" s="459">
        <f>Конструктор!E39</f>
        <v>0</v>
      </c>
      <c r="E132" s="460"/>
      <c r="F132" s="102">
        <f t="shared" si="8"/>
        <v>0</v>
      </c>
      <c r="G132" s="283"/>
      <c r="H132" s="284"/>
      <c r="I132" s="285"/>
      <c r="J132" s="286"/>
      <c r="K132" s="283"/>
      <c r="L132" s="284"/>
      <c r="M132" s="285"/>
      <c r="N132" s="286"/>
      <c r="O132" s="461">
        <f>Конструктор!D39</f>
        <v>0</v>
      </c>
      <c r="P132" s="462"/>
    </row>
    <row r="133" spans="1:16" ht="21" customHeight="1" thickBot="1" x14ac:dyDescent="0.25">
      <c r="A133" s="372"/>
      <c r="B133" s="103"/>
      <c r="C133" s="104" t="str">
        <f>Конструктор!B40</f>
        <v>Фреза</v>
      </c>
      <c r="D133" s="459">
        <f>Конструктор!E40</f>
        <v>0</v>
      </c>
      <c r="E133" s="460"/>
      <c r="F133" s="102">
        <f t="shared" si="8"/>
        <v>0</v>
      </c>
      <c r="G133" s="283"/>
      <c r="H133" s="284"/>
      <c r="I133" s="285"/>
      <c r="J133" s="286"/>
      <c r="K133" s="283"/>
      <c r="L133" s="284"/>
      <c r="M133" s="285"/>
      <c r="N133" s="286"/>
      <c r="O133" s="461">
        <f>Конструктор!D40</f>
        <v>0</v>
      </c>
      <c r="P133" s="462"/>
    </row>
    <row r="134" spans="1:16" ht="19.5" customHeight="1" thickBot="1" x14ac:dyDescent="0.25">
      <c r="A134" s="372"/>
      <c r="B134" s="103"/>
      <c r="C134" s="104" t="str">
        <f>Конструктор!B41</f>
        <v>БДМ</v>
      </c>
      <c r="D134" s="459">
        <f>Конструктор!E41</f>
        <v>0</v>
      </c>
      <c r="E134" s="460"/>
      <c r="F134" s="102">
        <f t="shared" si="8"/>
        <v>0</v>
      </c>
      <c r="G134" s="283"/>
      <c r="H134" s="284"/>
      <c r="I134" s="285"/>
      <c r="J134" s="286"/>
      <c r="K134" s="283"/>
      <c r="L134" s="284"/>
      <c r="M134" s="285"/>
      <c r="N134" s="286"/>
      <c r="O134" s="461">
        <f>Конструктор!D41</f>
        <v>0</v>
      </c>
      <c r="P134" s="462"/>
    </row>
    <row r="135" spans="1:16" ht="18" customHeight="1" thickBot="1" x14ac:dyDescent="0.25">
      <c r="A135" s="372"/>
      <c r="B135" s="103"/>
      <c r="C135" s="104" t="str">
        <f>Конструктор!B42</f>
        <v>Плуг</v>
      </c>
      <c r="D135" s="459">
        <f>Конструктор!E42</f>
        <v>0</v>
      </c>
      <c r="E135" s="460"/>
      <c r="F135" s="102">
        <f t="shared" si="8"/>
        <v>0</v>
      </c>
      <c r="G135" s="283"/>
      <c r="H135" s="284"/>
      <c r="I135" s="285"/>
      <c r="J135" s="286"/>
      <c r="K135" s="283"/>
      <c r="L135" s="284"/>
      <c r="M135" s="285"/>
      <c r="N135" s="286"/>
      <c r="O135" s="461">
        <f>Конструктор!D42</f>
        <v>0</v>
      </c>
      <c r="P135" s="462"/>
    </row>
    <row r="136" spans="1:16" ht="30" customHeight="1" thickBot="1" x14ac:dyDescent="0.25">
      <c r="A136" s="372"/>
      <c r="B136" s="103"/>
      <c r="C136" s="104" t="str">
        <f>Конструктор!B43</f>
        <v>Перфорированная мульча, Укрывной материал</v>
      </c>
      <c r="D136" s="459">
        <f>Конструктор!E43</f>
        <v>0</v>
      </c>
      <c r="E136" s="460"/>
      <c r="F136" s="102">
        <f t="shared" si="8"/>
        <v>0</v>
      </c>
      <c r="G136" s="463"/>
      <c r="H136" s="464"/>
      <c r="I136" s="465"/>
      <c r="J136" s="466"/>
      <c r="K136" s="463"/>
      <c r="L136" s="464"/>
      <c r="M136" s="465"/>
      <c r="N136" s="466"/>
      <c r="O136" s="461">
        <f>Конструктор!D43</f>
        <v>0</v>
      </c>
      <c r="P136" s="462"/>
    </row>
    <row r="137" spans="1:16" ht="30" customHeight="1" x14ac:dyDescent="0.2">
      <c r="A137" s="372"/>
      <c r="B137" s="116"/>
      <c r="C137" s="104" t="str">
        <f>Конструктор!B44</f>
        <v>Непредвиденные инвест. затраты, всего</v>
      </c>
      <c r="D137" s="459">
        <f>Конструктор!E44</f>
        <v>0</v>
      </c>
      <c r="E137" s="460"/>
      <c r="F137" s="102">
        <f t="shared" si="8"/>
        <v>0</v>
      </c>
      <c r="G137" s="117"/>
      <c r="H137" s="118"/>
      <c r="I137" s="119"/>
      <c r="J137" s="120"/>
      <c r="K137" s="117"/>
      <c r="L137" s="118"/>
      <c r="M137" s="119"/>
      <c r="N137" s="120"/>
      <c r="O137" s="461">
        <f>Конструктор!D44</f>
        <v>0</v>
      </c>
      <c r="P137" s="462"/>
    </row>
    <row r="138" spans="1:16" ht="21.75" customHeight="1" x14ac:dyDescent="0.2">
      <c r="A138" s="372"/>
      <c r="B138" s="395" t="s">
        <v>297</v>
      </c>
      <c r="C138" s="396"/>
      <c r="D138" s="485">
        <f>SUM(D126:E137)</f>
        <v>0</v>
      </c>
      <c r="E138" s="486"/>
      <c r="F138" s="397">
        <f>SUM(F126:F137)</f>
        <v>0</v>
      </c>
      <c r="G138" s="487" t="s">
        <v>252</v>
      </c>
      <c r="H138" s="488"/>
      <c r="I138" s="487" t="s">
        <v>252</v>
      </c>
      <c r="J138" s="488"/>
      <c r="K138" s="487" t="s">
        <v>252</v>
      </c>
      <c r="L138" s="488"/>
      <c r="M138" s="487" t="s">
        <v>252</v>
      </c>
      <c r="N138" s="488"/>
      <c r="O138" s="487" t="s">
        <v>252</v>
      </c>
      <c r="P138" s="489"/>
    </row>
    <row r="139" spans="1:16" x14ac:dyDescent="0.2">
      <c r="A139" s="372"/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</row>
    <row r="140" spans="1:16" x14ac:dyDescent="0.2">
      <c r="A140" s="351"/>
      <c r="B140" s="361" t="s">
        <v>228</v>
      </c>
      <c r="C140" s="362"/>
      <c r="D140" s="363"/>
      <c r="E140" s="363"/>
      <c r="F140" s="363"/>
      <c r="G140" s="363"/>
      <c r="H140" s="363"/>
      <c r="I140" s="364"/>
      <c r="J140" s="364"/>
      <c r="K140" s="365"/>
      <c r="L140" s="365"/>
      <c r="M140" s="365"/>
      <c r="N140" s="365"/>
      <c r="O140" s="365"/>
      <c r="P140" s="366"/>
    </row>
    <row r="141" spans="1:16" ht="60.75" customHeight="1" x14ac:dyDescent="0.2">
      <c r="A141" s="342"/>
      <c r="B141" s="477"/>
      <c r="C141" s="478"/>
      <c r="D141" s="478"/>
      <c r="E141" s="478"/>
      <c r="F141" s="478"/>
      <c r="G141" s="478"/>
      <c r="H141" s="478"/>
      <c r="I141" s="478"/>
      <c r="J141" s="478"/>
      <c r="K141" s="478"/>
      <c r="L141" s="478"/>
      <c r="M141" s="478"/>
      <c r="N141" s="478"/>
      <c r="O141" s="478"/>
      <c r="P141" s="479"/>
    </row>
    <row r="142" spans="1:16" x14ac:dyDescent="0.2">
      <c r="A142" s="398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84"/>
      <c r="M142" s="343"/>
      <c r="N142" s="343"/>
      <c r="O142" s="362"/>
      <c r="P142" s="384"/>
    </row>
  </sheetData>
  <mergeCells count="280">
    <mergeCell ref="A52:A63"/>
    <mergeCell ref="A64:A74"/>
    <mergeCell ref="B9:D9"/>
    <mergeCell ref="E9:P9"/>
    <mergeCell ref="B10:D10"/>
    <mergeCell ref="B11:D11"/>
    <mergeCell ref="E11:P11"/>
    <mergeCell ref="A1:P1"/>
    <mergeCell ref="D2:F2"/>
    <mergeCell ref="O2:P2"/>
    <mergeCell ref="B7:P7"/>
    <mergeCell ref="B8:D8"/>
    <mergeCell ref="E8:P8"/>
    <mergeCell ref="B15:P15"/>
    <mergeCell ref="B16:D16"/>
    <mergeCell ref="E16:P16"/>
    <mergeCell ref="B17:D17"/>
    <mergeCell ref="B18:D18"/>
    <mergeCell ref="B12:D12"/>
    <mergeCell ref="B13:D13"/>
    <mergeCell ref="B14:D14"/>
    <mergeCell ref="E14:P14"/>
    <mergeCell ref="C43:G43"/>
    <mergeCell ref="H43:P43"/>
    <mergeCell ref="H44:P44"/>
    <mergeCell ref="C45:G45"/>
    <mergeCell ref="H45:P45"/>
    <mergeCell ref="B19:D19"/>
    <mergeCell ref="E19:P19"/>
    <mergeCell ref="B21:P21"/>
    <mergeCell ref="B24:P24"/>
    <mergeCell ref="B42:G42"/>
    <mergeCell ref="H42:P42"/>
    <mergeCell ref="L39:O39"/>
    <mergeCell ref="C33:E33"/>
    <mergeCell ref="C34:E34"/>
    <mergeCell ref="C35:E35"/>
    <mergeCell ref="C36:E36"/>
    <mergeCell ref="C37:E37"/>
    <mergeCell ref="C38:E38"/>
    <mergeCell ref="C26:E26"/>
    <mergeCell ref="C27:E27"/>
    <mergeCell ref="C28:E28"/>
    <mergeCell ref="C29:E29"/>
    <mergeCell ref="C30:E30"/>
    <mergeCell ref="C31:E31"/>
    <mergeCell ref="C32:E32"/>
    <mergeCell ref="L33:O33"/>
    <mergeCell ref="I50:K50"/>
    <mergeCell ref="L50:N50"/>
    <mergeCell ref="B52:C52"/>
    <mergeCell ref="B53:C53"/>
    <mergeCell ref="B54:C54"/>
    <mergeCell ref="B55:C55"/>
    <mergeCell ref="C46:G46"/>
    <mergeCell ref="H46:P46"/>
    <mergeCell ref="C47:G47"/>
    <mergeCell ref="H47:P47"/>
    <mergeCell ref="B49:C51"/>
    <mergeCell ref="D49:N49"/>
    <mergeCell ref="O49:P50"/>
    <mergeCell ref="D50:D51"/>
    <mergeCell ref="E50:E51"/>
    <mergeCell ref="F50:H50"/>
    <mergeCell ref="J82:K82"/>
    <mergeCell ref="M82:O82"/>
    <mergeCell ref="J83:K83"/>
    <mergeCell ref="M83:O83"/>
    <mergeCell ref="J84:K84"/>
    <mergeCell ref="M84:O84"/>
    <mergeCell ref="B56:C56"/>
    <mergeCell ref="B57:C57"/>
    <mergeCell ref="B58:C58"/>
    <mergeCell ref="B75:C75"/>
    <mergeCell ref="B76:C76"/>
    <mergeCell ref="B78:P78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J92:K92"/>
    <mergeCell ref="M92:O92"/>
    <mergeCell ref="J93:K93"/>
    <mergeCell ref="M93:O93"/>
    <mergeCell ref="B98:P98"/>
    <mergeCell ref="B102:C102"/>
    <mergeCell ref="D102:P102"/>
    <mergeCell ref="J85:K85"/>
    <mergeCell ref="M85:O85"/>
    <mergeCell ref="J90:K90"/>
    <mergeCell ref="M90:O90"/>
    <mergeCell ref="J91:K91"/>
    <mergeCell ref="M91:O91"/>
    <mergeCell ref="O104:P106"/>
    <mergeCell ref="I105:I106"/>
    <mergeCell ref="J105:J106"/>
    <mergeCell ref="C107:E107"/>
    <mergeCell ref="F107:H107"/>
    <mergeCell ref="K107:L107"/>
    <mergeCell ref="M107:N107"/>
    <mergeCell ref="O107:P107"/>
    <mergeCell ref="B104:B106"/>
    <mergeCell ref="C104:E106"/>
    <mergeCell ref="F104:H106"/>
    <mergeCell ref="I104:J104"/>
    <mergeCell ref="K104:L106"/>
    <mergeCell ref="M104:N106"/>
    <mergeCell ref="C108:E108"/>
    <mergeCell ref="F108:H108"/>
    <mergeCell ref="K108:L108"/>
    <mergeCell ref="M108:N108"/>
    <mergeCell ref="O108:P108"/>
    <mergeCell ref="C109:E109"/>
    <mergeCell ref="F109:H109"/>
    <mergeCell ref="K109:L109"/>
    <mergeCell ref="M109:N109"/>
    <mergeCell ref="O109:P109"/>
    <mergeCell ref="C110:E110"/>
    <mergeCell ref="F110:H110"/>
    <mergeCell ref="K110:L110"/>
    <mergeCell ref="M110:N110"/>
    <mergeCell ref="O110:P110"/>
    <mergeCell ref="C111:E111"/>
    <mergeCell ref="F111:H111"/>
    <mergeCell ref="K111:L111"/>
    <mergeCell ref="M111:N111"/>
    <mergeCell ref="O111:P111"/>
    <mergeCell ref="D118:E118"/>
    <mergeCell ref="G118:H118"/>
    <mergeCell ref="I118:J118"/>
    <mergeCell ref="K118:L118"/>
    <mergeCell ref="M118:N118"/>
    <mergeCell ref="O118:P118"/>
    <mergeCell ref="B113:P113"/>
    <mergeCell ref="B115:C115"/>
    <mergeCell ref="F115:P115"/>
    <mergeCell ref="D117:E117"/>
    <mergeCell ref="G117:H117"/>
    <mergeCell ref="I117:J117"/>
    <mergeCell ref="K117:L117"/>
    <mergeCell ref="M117:N117"/>
    <mergeCell ref="O117:P117"/>
    <mergeCell ref="D120:E120"/>
    <mergeCell ref="I120:J120"/>
    <mergeCell ref="K120:L120"/>
    <mergeCell ref="M120:N120"/>
    <mergeCell ref="O120:P120"/>
    <mergeCell ref="D121:E121"/>
    <mergeCell ref="D119:E119"/>
    <mergeCell ref="G119:H119"/>
    <mergeCell ref="I119:J119"/>
    <mergeCell ref="K119:L119"/>
    <mergeCell ref="M119:N119"/>
    <mergeCell ref="O119:P119"/>
    <mergeCell ref="D123:E123"/>
    <mergeCell ref="G123:H123"/>
    <mergeCell ref="I123:J123"/>
    <mergeCell ref="K123:L123"/>
    <mergeCell ref="M123:N123"/>
    <mergeCell ref="O123:P123"/>
    <mergeCell ref="D122:E122"/>
    <mergeCell ref="G122:H122"/>
    <mergeCell ref="I122:J122"/>
    <mergeCell ref="K122:L122"/>
    <mergeCell ref="M122:N122"/>
    <mergeCell ref="O122:P122"/>
    <mergeCell ref="D126:E126"/>
    <mergeCell ref="G126:H126"/>
    <mergeCell ref="I126:J126"/>
    <mergeCell ref="K126:L126"/>
    <mergeCell ref="M126:N126"/>
    <mergeCell ref="O126:P126"/>
    <mergeCell ref="D125:E125"/>
    <mergeCell ref="G125:H125"/>
    <mergeCell ref="I125:J125"/>
    <mergeCell ref="K125:L125"/>
    <mergeCell ref="M125:N125"/>
    <mergeCell ref="O125:P125"/>
    <mergeCell ref="K128:L128"/>
    <mergeCell ref="M128:N128"/>
    <mergeCell ref="O128:P128"/>
    <mergeCell ref="D127:E127"/>
    <mergeCell ref="G127:H127"/>
    <mergeCell ref="I127:J127"/>
    <mergeCell ref="K127:L127"/>
    <mergeCell ref="M127:N127"/>
    <mergeCell ref="O127:P127"/>
    <mergeCell ref="I128:J128"/>
    <mergeCell ref="B141:P141"/>
    <mergeCell ref="E10:J10"/>
    <mergeCell ref="K10:P10"/>
    <mergeCell ref="E12:F12"/>
    <mergeCell ref="E13:G13"/>
    <mergeCell ref="C39:E39"/>
    <mergeCell ref="G39:J39"/>
    <mergeCell ref="D138:E138"/>
    <mergeCell ref="G138:H138"/>
    <mergeCell ref="I138:J138"/>
    <mergeCell ref="K138:L138"/>
    <mergeCell ref="M138:N138"/>
    <mergeCell ref="O138:P138"/>
    <mergeCell ref="D136:E136"/>
    <mergeCell ref="G136:H136"/>
    <mergeCell ref="I136:J136"/>
    <mergeCell ref="K136:L136"/>
    <mergeCell ref="M136:N136"/>
    <mergeCell ref="O136:P136"/>
    <mergeCell ref="D130:E130"/>
    <mergeCell ref="G130:H130"/>
    <mergeCell ref="I130:J130"/>
    <mergeCell ref="K130:L130"/>
    <mergeCell ref="M130:N130"/>
    <mergeCell ref="G32:J32"/>
    <mergeCell ref="G33:J33"/>
    <mergeCell ref="G34:J34"/>
    <mergeCell ref="G35:J35"/>
    <mergeCell ref="G36:J36"/>
    <mergeCell ref="G37:J37"/>
    <mergeCell ref="G26:J26"/>
    <mergeCell ref="G27:J27"/>
    <mergeCell ref="G28:J28"/>
    <mergeCell ref="G29:J29"/>
    <mergeCell ref="G30:J30"/>
    <mergeCell ref="G31:J31"/>
    <mergeCell ref="G41:J41"/>
    <mergeCell ref="K26:K41"/>
    <mergeCell ref="P26:P41"/>
    <mergeCell ref="L40:O40"/>
    <mergeCell ref="L41:O41"/>
    <mergeCell ref="B59:C59"/>
    <mergeCell ref="L34:O34"/>
    <mergeCell ref="L35:O35"/>
    <mergeCell ref="L36:O36"/>
    <mergeCell ref="L37:O37"/>
    <mergeCell ref="L38:O38"/>
    <mergeCell ref="B26:B41"/>
    <mergeCell ref="C40:E40"/>
    <mergeCell ref="C41:E41"/>
    <mergeCell ref="F26:F41"/>
    <mergeCell ref="G40:J40"/>
    <mergeCell ref="G38:J38"/>
    <mergeCell ref="L26:O26"/>
    <mergeCell ref="L27:O27"/>
    <mergeCell ref="L28:O28"/>
    <mergeCell ref="L29:O29"/>
    <mergeCell ref="L30:O30"/>
    <mergeCell ref="L31:O31"/>
    <mergeCell ref="L32:O32"/>
    <mergeCell ref="B72:C72"/>
    <mergeCell ref="D135:E135"/>
    <mergeCell ref="D137:E137"/>
    <mergeCell ref="O131:P131"/>
    <mergeCell ref="O132:P132"/>
    <mergeCell ref="O133:P133"/>
    <mergeCell ref="O134:P134"/>
    <mergeCell ref="O135:P135"/>
    <mergeCell ref="O137:P137"/>
    <mergeCell ref="B73:C73"/>
    <mergeCell ref="B74:C74"/>
    <mergeCell ref="D131:E131"/>
    <mergeCell ref="D132:E132"/>
    <mergeCell ref="D133:E133"/>
    <mergeCell ref="D134:E134"/>
    <mergeCell ref="O130:P130"/>
    <mergeCell ref="D129:E129"/>
    <mergeCell ref="G129:H129"/>
    <mergeCell ref="I129:J129"/>
    <mergeCell ref="K129:L129"/>
    <mergeCell ref="M129:N129"/>
    <mergeCell ref="O129:P129"/>
    <mergeCell ref="D128:E128"/>
    <mergeCell ref="G128:H128"/>
  </mergeCells>
  <pageMargins left="0.23622047244094491" right="0.23622047244094491" top="0.74803149606299213" bottom="0.74803149606299213" header="0.31496062992125984" footer="0.31496062992125984"/>
  <pageSetup paperSize="9" scale="75" fitToWidth="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[2]Sources!#REF!</xm:f>
          </x14:formula1>
          <xm:sqref>E9:P9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DS79"/>
  <sheetViews>
    <sheetView zoomScale="65" zoomScaleNormal="65" workbookViewId="0">
      <selection activeCell="AB24" sqref="AB24"/>
    </sheetView>
  </sheetViews>
  <sheetFormatPr defaultRowHeight="15" x14ac:dyDescent="0.25"/>
  <cols>
    <col min="1" max="1" width="5.28515625" style="124" bestFit="1" customWidth="1"/>
    <col min="2" max="2" width="88.42578125" style="124" customWidth="1"/>
    <col min="3" max="3" width="34" style="124" customWidth="1"/>
    <col min="4" max="4" width="14" style="124" customWidth="1"/>
    <col min="5" max="5" width="12.7109375" style="124" customWidth="1"/>
    <col min="6" max="6" width="12" style="124" customWidth="1"/>
    <col min="7" max="9" width="11.42578125" style="124" bestFit="1" customWidth="1"/>
    <col min="10" max="10" width="12.42578125" style="124" customWidth="1"/>
    <col min="11" max="27" width="11.42578125" style="124" bestFit="1" customWidth="1"/>
    <col min="28" max="28" width="11.42578125" style="124" bestFit="1" customWidth="1" collapsed="1"/>
    <col min="29" max="90" width="11.42578125" style="124" bestFit="1" customWidth="1"/>
    <col min="91" max="122" width="12.28515625" style="124" bestFit="1" customWidth="1"/>
    <col min="123" max="123" width="13.85546875" style="124" customWidth="1"/>
    <col min="124" max="256" width="9.140625" style="124"/>
    <col min="257" max="257" width="5.28515625" style="124" bestFit="1" customWidth="1"/>
    <col min="258" max="258" width="180.42578125" style="124" customWidth="1"/>
    <col min="259" max="259" width="39" style="124" bestFit="1" customWidth="1"/>
    <col min="260" max="262" width="10.42578125" style="124" bestFit="1" customWidth="1"/>
    <col min="263" max="379" width="11.42578125" style="124" bestFit="1" customWidth="1"/>
    <col min="380" max="512" width="9.140625" style="124"/>
    <col min="513" max="513" width="5.28515625" style="124" bestFit="1" customWidth="1"/>
    <col min="514" max="514" width="180.42578125" style="124" customWidth="1"/>
    <col min="515" max="515" width="39" style="124" bestFit="1" customWidth="1"/>
    <col min="516" max="518" width="10.42578125" style="124" bestFit="1" customWidth="1"/>
    <col min="519" max="635" width="11.42578125" style="124" bestFit="1" customWidth="1"/>
    <col min="636" max="768" width="9.140625" style="124"/>
    <col min="769" max="769" width="5.28515625" style="124" bestFit="1" customWidth="1"/>
    <col min="770" max="770" width="180.42578125" style="124" customWidth="1"/>
    <col min="771" max="771" width="39" style="124" bestFit="1" customWidth="1"/>
    <col min="772" max="774" width="10.42578125" style="124" bestFit="1" customWidth="1"/>
    <col min="775" max="891" width="11.42578125" style="124" bestFit="1" customWidth="1"/>
    <col min="892" max="1024" width="9.140625" style="124"/>
    <col min="1025" max="1025" width="5.28515625" style="124" bestFit="1" customWidth="1"/>
    <col min="1026" max="1026" width="180.42578125" style="124" customWidth="1"/>
    <col min="1027" max="1027" width="39" style="124" bestFit="1" customWidth="1"/>
    <col min="1028" max="1030" width="10.42578125" style="124" bestFit="1" customWidth="1"/>
    <col min="1031" max="1147" width="11.42578125" style="124" bestFit="1" customWidth="1"/>
    <col min="1148" max="1280" width="9.140625" style="124"/>
    <col min="1281" max="1281" width="5.28515625" style="124" bestFit="1" customWidth="1"/>
    <col min="1282" max="1282" width="180.42578125" style="124" customWidth="1"/>
    <col min="1283" max="1283" width="39" style="124" bestFit="1" customWidth="1"/>
    <col min="1284" max="1286" width="10.42578125" style="124" bestFit="1" customWidth="1"/>
    <col min="1287" max="1403" width="11.42578125" style="124" bestFit="1" customWidth="1"/>
    <col min="1404" max="1536" width="9.140625" style="124"/>
    <col min="1537" max="1537" width="5.28515625" style="124" bestFit="1" customWidth="1"/>
    <col min="1538" max="1538" width="180.42578125" style="124" customWidth="1"/>
    <col min="1539" max="1539" width="39" style="124" bestFit="1" customWidth="1"/>
    <col min="1540" max="1542" width="10.42578125" style="124" bestFit="1" customWidth="1"/>
    <col min="1543" max="1659" width="11.42578125" style="124" bestFit="1" customWidth="1"/>
    <col min="1660" max="1792" width="9.140625" style="124"/>
    <col min="1793" max="1793" width="5.28515625" style="124" bestFit="1" customWidth="1"/>
    <col min="1794" max="1794" width="180.42578125" style="124" customWidth="1"/>
    <col min="1795" max="1795" width="39" style="124" bestFit="1" customWidth="1"/>
    <col min="1796" max="1798" width="10.42578125" style="124" bestFit="1" customWidth="1"/>
    <col min="1799" max="1915" width="11.42578125" style="124" bestFit="1" customWidth="1"/>
    <col min="1916" max="2048" width="9.140625" style="124"/>
    <col min="2049" max="2049" width="5.28515625" style="124" bestFit="1" customWidth="1"/>
    <col min="2050" max="2050" width="180.42578125" style="124" customWidth="1"/>
    <col min="2051" max="2051" width="39" style="124" bestFit="1" customWidth="1"/>
    <col min="2052" max="2054" width="10.42578125" style="124" bestFit="1" customWidth="1"/>
    <col min="2055" max="2171" width="11.42578125" style="124" bestFit="1" customWidth="1"/>
    <col min="2172" max="2304" width="9.140625" style="124"/>
    <col min="2305" max="2305" width="5.28515625" style="124" bestFit="1" customWidth="1"/>
    <col min="2306" max="2306" width="180.42578125" style="124" customWidth="1"/>
    <col min="2307" max="2307" width="39" style="124" bestFit="1" customWidth="1"/>
    <col min="2308" max="2310" width="10.42578125" style="124" bestFit="1" customWidth="1"/>
    <col min="2311" max="2427" width="11.42578125" style="124" bestFit="1" customWidth="1"/>
    <col min="2428" max="2560" width="9.140625" style="124"/>
    <col min="2561" max="2561" width="5.28515625" style="124" bestFit="1" customWidth="1"/>
    <col min="2562" max="2562" width="180.42578125" style="124" customWidth="1"/>
    <col min="2563" max="2563" width="39" style="124" bestFit="1" customWidth="1"/>
    <col min="2564" max="2566" width="10.42578125" style="124" bestFit="1" customWidth="1"/>
    <col min="2567" max="2683" width="11.42578125" style="124" bestFit="1" customWidth="1"/>
    <col min="2684" max="2816" width="9.140625" style="124"/>
    <col min="2817" max="2817" width="5.28515625" style="124" bestFit="1" customWidth="1"/>
    <col min="2818" max="2818" width="180.42578125" style="124" customWidth="1"/>
    <col min="2819" max="2819" width="39" style="124" bestFit="1" customWidth="1"/>
    <col min="2820" max="2822" width="10.42578125" style="124" bestFit="1" customWidth="1"/>
    <col min="2823" max="2939" width="11.42578125" style="124" bestFit="1" customWidth="1"/>
    <col min="2940" max="3072" width="9.140625" style="124"/>
    <col min="3073" max="3073" width="5.28515625" style="124" bestFit="1" customWidth="1"/>
    <col min="3074" max="3074" width="180.42578125" style="124" customWidth="1"/>
    <col min="3075" max="3075" width="39" style="124" bestFit="1" customWidth="1"/>
    <col min="3076" max="3078" width="10.42578125" style="124" bestFit="1" customWidth="1"/>
    <col min="3079" max="3195" width="11.42578125" style="124" bestFit="1" customWidth="1"/>
    <col min="3196" max="3328" width="9.140625" style="124"/>
    <col min="3329" max="3329" width="5.28515625" style="124" bestFit="1" customWidth="1"/>
    <col min="3330" max="3330" width="180.42578125" style="124" customWidth="1"/>
    <col min="3331" max="3331" width="39" style="124" bestFit="1" customWidth="1"/>
    <col min="3332" max="3334" width="10.42578125" style="124" bestFit="1" customWidth="1"/>
    <col min="3335" max="3451" width="11.42578125" style="124" bestFit="1" customWidth="1"/>
    <col min="3452" max="3584" width="9.140625" style="124"/>
    <col min="3585" max="3585" width="5.28515625" style="124" bestFit="1" customWidth="1"/>
    <col min="3586" max="3586" width="180.42578125" style="124" customWidth="1"/>
    <col min="3587" max="3587" width="39" style="124" bestFit="1" customWidth="1"/>
    <col min="3588" max="3590" width="10.42578125" style="124" bestFit="1" customWidth="1"/>
    <col min="3591" max="3707" width="11.42578125" style="124" bestFit="1" customWidth="1"/>
    <col min="3708" max="3840" width="9.140625" style="124"/>
    <col min="3841" max="3841" width="5.28515625" style="124" bestFit="1" customWidth="1"/>
    <col min="3842" max="3842" width="180.42578125" style="124" customWidth="1"/>
    <col min="3843" max="3843" width="39" style="124" bestFit="1" customWidth="1"/>
    <col min="3844" max="3846" width="10.42578125" style="124" bestFit="1" customWidth="1"/>
    <col min="3847" max="3963" width="11.42578125" style="124" bestFit="1" customWidth="1"/>
    <col min="3964" max="4096" width="9.140625" style="124"/>
    <col min="4097" max="4097" width="5.28515625" style="124" bestFit="1" customWidth="1"/>
    <col min="4098" max="4098" width="180.42578125" style="124" customWidth="1"/>
    <col min="4099" max="4099" width="39" style="124" bestFit="1" customWidth="1"/>
    <col min="4100" max="4102" width="10.42578125" style="124" bestFit="1" customWidth="1"/>
    <col min="4103" max="4219" width="11.42578125" style="124" bestFit="1" customWidth="1"/>
    <col min="4220" max="4352" width="9.140625" style="124"/>
    <col min="4353" max="4353" width="5.28515625" style="124" bestFit="1" customWidth="1"/>
    <col min="4354" max="4354" width="180.42578125" style="124" customWidth="1"/>
    <col min="4355" max="4355" width="39" style="124" bestFit="1" customWidth="1"/>
    <col min="4356" max="4358" width="10.42578125" style="124" bestFit="1" customWidth="1"/>
    <col min="4359" max="4475" width="11.42578125" style="124" bestFit="1" customWidth="1"/>
    <col min="4476" max="4608" width="9.140625" style="124"/>
    <col min="4609" max="4609" width="5.28515625" style="124" bestFit="1" customWidth="1"/>
    <col min="4610" max="4610" width="180.42578125" style="124" customWidth="1"/>
    <col min="4611" max="4611" width="39" style="124" bestFit="1" customWidth="1"/>
    <col min="4612" max="4614" width="10.42578125" style="124" bestFit="1" customWidth="1"/>
    <col min="4615" max="4731" width="11.42578125" style="124" bestFit="1" customWidth="1"/>
    <col min="4732" max="4864" width="9.140625" style="124"/>
    <col min="4865" max="4865" width="5.28515625" style="124" bestFit="1" customWidth="1"/>
    <col min="4866" max="4866" width="180.42578125" style="124" customWidth="1"/>
    <col min="4867" max="4867" width="39" style="124" bestFit="1" customWidth="1"/>
    <col min="4868" max="4870" width="10.42578125" style="124" bestFit="1" customWidth="1"/>
    <col min="4871" max="4987" width="11.42578125" style="124" bestFit="1" customWidth="1"/>
    <col min="4988" max="5120" width="9.140625" style="124"/>
    <col min="5121" max="5121" width="5.28515625" style="124" bestFit="1" customWidth="1"/>
    <col min="5122" max="5122" width="180.42578125" style="124" customWidth="1"/>
    <col min="5123" max="5123" width="39" style="124" bestFit="1" customWidth="1"/>
    <col min="5124" max="5126" width="10.42578125" style="124" bestFit="1" customWidth="1"/>
    <col min="5127" max="5243" width="11.42578125" style="124" bestFit="1" customWidth="1"/>
    <col min="5244" max="5376" width="9.140625" style="124"/>
    <col min="5377" max="5377" width="5.28515625" style="124" bestFit="1" customWidth="1"/>
    <col min="5378" max="5378" width="180.42578125" style="124" customWidth="1"/>
    <col min="5379" max="5379" width="39" style="124" bestFit="1" customWidth="1"/>
    <col min="5380" max="5382" width="10.42578125" style="124" bestFit="1" customWidth="1"/>
    <col min="5383" max="5499" width="11.42578125" style="124" bestFit="1" customWidth="1"/>
    <col min="5500" max="5632" width="9.140625" style="124"/>
    <col min="5633" max="5633" width="5.28515625" style="124" bestFit="1" customWidth="1"/>
    <col min="5634" max="5634" width="180.42578125" style="124" customWidth="1"/>
    <col min="5635" max="5635" width="39" style="124" bestFit="1" customWidth="1"/>
    <col min="5636" max="5638" width="10.42578125" style="124" bestFit="1" customWidth="1"/>
    <col min="5639" max="5755" width="11.42578125" style="124" bestFit="1" customWidth="1"/>
    <col min="5756" max="5888" width="9.140625" style="124"/>
    <col min="5889" max="5889" width="5.28515625" style="124" bestFit="1" customWidth="1"/>
    <col min="5890" max="5890" width="180.42578125" style="124" customWidth="1"/>
    <col min="5891" max="5891" width="39" style="124" bestFit="1" customWidth="1"/>
    <col min="5892" max="5894" width="10.42578125" style="124" bestFit="1" customWidth="1"/>
    <col min="5895" max="6011" width="11.42578125" style="124" bestFit="1" customWidth="1"/>
    <col min="6012" max="6144" width="9.140625" style="124"/>
    <col min="6145" max="6145" width="5.28515625" style="124" bestFit="1" customWidth="1"/>
    <col min="6146" max="6146" width="180.42578125" style="124" customWidth="1"/>
    <col min="6147" max="6147" width="39" style="124" bestFit="1" customWidth="1"/>
    <col min="6148" max="6150" width="10.42578125" style="124" bestFit="1" customWidth="1"/>
    <col min="6151" max="6267" width="11.42578125" style="124" bestFit="1" customWidth="1"/>
    <col min="6268" max="6400" width="9.140625" style="124"/>
    <col min="6401" max="6401" width="5.28515625" style="124" bestFit="1" customWidth="1"/>
    <col min="6402" max="6402" width="180.42578125" style="124" customWidth="1"/>
    <col min="6403" max="6403" width="39" style="124" bestFit="1" customWidth="1"/>
    <col min="6404" max="6406" width="10.42578125" style="124" bestFit="1" customWidth="1"/>
    <col min="6407" max="6523" width="11.42578125" style="124" bestFit="1" customWidth="1"/>
    <col min="6524" max="6656" width="9.140625" style="124"/>
    <col min="6657" max="6657" width="5.28515625" style="124" bestFit="1" customWidth="1"/>
    <col min="6658" max="6658" width="180.42578125" style="124" customWidth="1"/>
    <col min="6659" max="6659" width="39" style="124" bestFit="1" customWidth="1"/>
    <col min="6660" max="6662" width="10.42578125" style="124" bestFit="1" customWidth="1"/>
    <col min="6663" max="6779" width="11.42578125" style="124" bestFit="1" customWidth="1"/>
    <col min="6780" max="6912" width="9.140625" style="124"/>
    <col min="6913" max="6913" width="5.28515625" style="124" bestFit="1" customWidth="1"/>
    <col min="6914" max="6914" width="180.42578125" style="124" customWidth="1"/>
    <col min="6915" max="6915" width="39" style="124" bestFit="1" customWidth="1"/>
    <col min="6916" max="6918" width="10.42578125" style="124" bestFit="1" customWidth="1"/>
    <col min="6919" max="7035" width="11.42578125" style="124" bestFit="1" customWidth="1"/>
    <col min="7036" max="7168" width="9.140625" style="124"/>
    <col min="7169" max="7169" width="5.28515625" style="124" bestFit="1" customWidth="1"/>
    <col min="7170" max="7170" width="180.42578125" style="124" customWidth="1"/>
    <col min="7171" max="7171" width="39" style="124" bestFit="1" customWidth="1"/>
    <col min="7172" max="7174" width="10.42578125" style="124" bestFit="1" customWidth="1"/>
    <col min="7175" max="7291" width="11.42578125" style="124" bestFit="1" customWidth="1"/>
    <col min="7292" max="7424" width="9.140625" style="124"/>
    <col min="7425" max="7425" width="5.28515625" style="124" bestFit="1" customWidth="1"/>
    <col min="7426" max="7426" width="180.42578125" style="124" customWidth="1"/>
    <col min="7427" max="7427" width="39" style="124" bestFit="1" customWidth="1"/>
    <col min="7428" max="7430" width="10.42578125" style="124" bestFit="1" customWidth="1"/>
    <col min="7431" max="7547" width="11.42578125" style="124" bestFit="1" customWidth="1"/>
    <col min="7548" max="7680" width="9.140625" style="124"/>
    <col min="7681" max="7681" width="5.28515625" style="124" bestFit="1" customWidth="1"/>
    <col min="7682" max="7682" width="180.42578125" style="124" customWidth="1"/>
    <col min="7683" max="7683" width="39" style="124" bestFit="1" customWidth="1"/>
    <col min="7684" max="7686" width="10.42578125" style="124" bestFit="1" customWidth="1"/>
    <col min="7687" max="7803" width="11.42578125" style="124" bestFit="1" customWidth="1"/>
    <col min="7804" max="7936" width="9.140625" style="124"/>
    <col min="7937" max="7937" width="5.28515625" style="124" bestFit="1" customWidth="1"/>
    <col min="7938" max="7938" width="180.42578125" style="124" customWidth="1"/>
    <col min="7939" max="7939" width="39" style="124" bestFit="1" customWidth="1"/>
    <col min="7940" max="7942" width="10.42578125" style="124" bestFit="1" customWidth="1"/>
    <col min="7943" max="8059" width="11.42578125" style="124" bestFit="1" customWidth="1"/>
    <col min="8060" max="8192" width="9.140625" style="124"/>
    <col min="8193" max="8193" width="5.28515625" style="124" bestFit="1" customWidth="1"/>
    <col min="8194" max="8194" width="180.42578125" style="124" customWidth="1"/>
    <col min="8195" max="8195" width="39" style="124" bestFit="1" customWidth="1"/>
    <col min="8196" max="8198" width="10.42578125" style="124" bestFit="1" customWidth="1"/>
    <col min="8199" max="8315" width="11.42578125" style="124" bestFit="1" customWidth="1"/>
    <col min="8316" max="8448" width="9.140625" style="124"/>
    <col min="8449" max="8449" width="5.28515625" style="124" bestFit="1" customWidth="1"/>
    <col min="8450" max="8450" width="180.42578125" style="124" customWidth="1"/>
    <col min="8451" max="8451" width="39" style="124" bestFit="1" customWidth="1"/>
    <col min="8452" max="8454" width="10.42578125" style="124" bestFit="1" customWidth="1"/>
    <col min="8455" max="8571" width="11.42578125" style="124" bestFit="1" customWidth="1"/>
    <col min="8572" max="8704" width="9.140625" style="124"/>
    <col min="8705" max="8705" width="5.28515625" style="124" bestFit="1" customWidth="1"/>
    <col min="8706" max="8706" width="180.42578125" style="124" customWidth="1"/>
    <col min="8707" max="8707" width="39" style="124" bestFit="1" customWidth="1"/>
    <col min="8708" max="8710" width="10.42578125" style="124" bestFit="1" customWidth="1"/>
    <col min="8711" max="8827" width="11.42578125" style="124" bestFit="1" customWidth="1"/>
    <col min="8828" max="8960" width="9.140625" style="124"/>
    <col min="8961" max="8961" width="5.28515625" style="124" bestFit="1" customWidth="1"/>
    <col min="8962" max="8962" width="180.42578125" style="124" customWidth="1"/>
    <col min="8963" max="8963" width="39" style="124" bestFit="1" customWidth="1"/>
    <col min="8964" max="8966" width="10.42578125" style="124" bestFit="1" customWidth="1"/>
    <col min="8967" max="9083" width="11.42578125" style="124" bestFit="1" customWidth="1"/>
    <col min="9084" max="9216" width="9.140625" style="124"/>
    <col min="9217" max="9217" width="5.28515625" style="124" bestFit="1" customWidth="1"/>
    <col min="9218" max="9218" width="180.42578125" style="124" customWidth="1"/>
    <col min="9219" max="9219" width="39" style="124" bestFit="1" customWidth="1"/>
    <col min="9220" max="9222" width="10.42578125" style="124" bestFit="1" customWidth="1"/>
    <col min="9223" max="9339" width="11.42578125" style="124" bestFit="1" customWidth="1"/>
    <col min="9340" max="9472" width="9.140625" style="124"/>
    <col min="9473" max="9473" width="5.28515625" style="124" bestFit="1" customWidth="1"/>
    <col min="9474" max="9474" width="180.42578125" style="124" customWidth="1"/>
    <col min="9475" max="9475" width="39" style="124" bestFit="1" customWidth="1"/>
    <col min="9476" max="9478" width="10.42578125" style="124" bestFit="1" customWidth="1"/>
    <col min="9479" max="9595" width="11.42578125" style="124" bestFit="1" customWidth="1"/>
    <col min="9596" max="9728" width="9.140625" style="124"/>
    <col min="9729" max="9729" width="5.28515625" style="124" bestFit="1" customWidth="1"/>
    <col min="9730" max="9730" width="180.42578125" style="124" customWidth="1"/>
    <col min="9731" max="9731" width="39" style="124" bestFit="1" customWidth="1"/>
    <col min="9732" max="9734" width="10.42578125" style="124" bestFit="1" customWidth="1"/>
    <col min="9735" max="9851" width="11.42578125" style="124" bestFit="1" customWidth="1"/>
    <col min="9852" max="9984" width="9.140625" style="124"/>
    <col min="9985" max="9985" width="5.28515625" style="124" bestFit="1" customWidth="1"/>
    <col min="9986" max="9986" width="180.42578125" style="124" customWidth="1"/>
    <col min="9987" max="9987" width="39" style="124" bestFit="1" customWidth="1"/>
    <col min="9988" max="9990" width="10.42578125" style="124" bestFit="1" customWidth="1"/>
    <col min="9991" max="10107" width="11.42578125" style="124" bestFit="1" customWidth="1"/>
    <col min="10108" max="10240" width="9.140625" style="124"/>
    <col min="10241" max="10241" width="5.28515625" style="124" bestFit="1" customWidth="1"/>
    <col min="10242" max="10242" width="180.42578125" style="124" customWidth="1"/>
    <col min="10243" max="10243" width="39" style="124" bestFit="1" customWidth="1"/>
    <col min="10244" max="10246" width="10.42578125" style="124" bestFit="1" customWidth="1"/>
    <col min="10247" max="10363" width="11.42578125" style="124" bestFit="1" customWidth="1"/>
    <col min="10364" max="10496" width="9.140625" style="124"/>
    <col min="10497" max="10497" width="5.28515625" style="124" bestFit="1" customWidth="1"/>
    <col min="10498" max="10498" width="180.42578125" style="124" customWidth="1"/>
    <col min="10499" max="10499" width="39" style="124" bestFit="1" customWidth="1"/>
    <col min="10500" max="10502" width="10.42578125" style="124" bestFit="1" customWidth="1"/>
    <col min="10503" max="10619" width="11.42578125" style="124" bestFit="1" customWidth="1"/>
    <col min="10620" max="10752" width="9.140625" style="124"/>
    <col min="10753" max="10753" width="5.28515625" style="124" bestFit="1" customWidth="1"/>
    <col min="10754" max="10754" width="180.42578125" style="124" customWidth="1"/>
    <col min="10755" max="10755" width="39" style="124" bestFit="1" customWidth="1"/>
    <col min="10756" max="10758" width="10.42578125" style="124" bestFit="1" customWidth="1"/>
    <col min="10759" max="10875" width="11.42578125" style="124" bestFit="1" customWidth="1"/>
    <col min="10876" max="11008" width="9.140625" style="124"/>
    <col min="11009" max="11009" width="5.28515625" style="124" bestFit="1" customWidth="1"/>
    <col min="11010" max="11010" width="180.42578125" style="124" customWidth="1"/>
    <col min="11011" max="11011" width="39" style="124" bestFit="1" customWidth="1"/>
    <col min="11012" max="11014" width="10.42578125" style="124" bestFit="1" customWidth="1"/>
    <col min="11015" max="11131" width="11.42578125" style="124" bestFit="1" customWidth="1"/>
    <col min="11132" max="11264" width="9.140625" style="124"/>
    <col min="11265" max="11265" width="5.28515625" style="124" bestFit="1" customWidth="1"/>
    <col min="11266" max="11266" width="180.42578125" style="124" customWidth="1"/>
    <col min="11267" max="11267" width="39" style="124" bestFit="1" customWidth="1"/>
    <col min="11268" max="11270" width="10.42578125" style="124" bestFit="1" customWidth="1"/>
    <col min="11271" max="11387" width="11.42578125" style="124" bestFit="1" customWidth="1"/>
    <col min="11388" max="11520" width="9.140625" style="124"/>
    <col min="11521" max="11521" width="5.28515625" style="124" bestFit="1" customWidth="1"/>
    <col min="11522" max="11522" width="180.42578125" style="124" customWidth="1"/>
    <col min="11523" max="11523" width="39" style="124" bestFit="1" customWidth="1"/>
    <col min="11524" max="11526" width="10.42578125" style="124" bestFit="1" customWidth="1"/>
    <col min="11527" max="11643" width="11.42578125" style="124" bestFit="1" customWidth="1"/>
    <col min="11644" max="11776" width="9.140625" style="124"/>
    <col min="11777" max="11777" width="5.28515625" style="124" bestFit="1" customWidth="1"/>
    <col min="11778" max="11778" width="180.42578125" style="124" customWidth="1"/>
    <col min="11779" max="11779" width="39" style="124" bestFit="1" customWidth="1"/>
    <col min="11780" max="11782" width="10.42578125" style="124" bestFit="1" customWidth="1"/>
    <col min="11783" max="11899" width="11.42578125" style="124" bestFit="1" customWidth="1"/>
    <col min="11900" max="12032" width="9.140625" style="124"/>
    <col min="12033" max="12033" width="5.28515625" style="124" bestFit="1" customWidth="1"/>
    <col min="12034" max="12034" width="180.42578125" style="124" customWidth="1"/>
    <col min="12035" max="12035" width="39" style="124" bestFit="1" customWidth="1"/>
    <col min="12036" max="12038" width="10.42578125" style="124" bestFit="1" customWidth="1"/>
    <col min="12039" max="12155" width="11.42578125" style="124" bestFit="1" customWidth="1"/>
    <col min="12156" max="12288" width="9.140625" style="124"/>
    <col min="12289" max="12289" width="5.28515625" style="124" bestFit="1" customWidth="1"/>
    <col min="12290" max="12290" width="180.42578125" style="124" customWidth="1"/>
    <col min="12291" max="12291" width="39" style="124" bestFit="1" customWidth="1"/>
    <col min="12292" max="12294" width="10.42578125" style="124" bestFit="1" customWidth="1"/>
    <col min="12295" max="12411" width="11.42578125" style="124" bestFit="1" customWidth="1"/>
    <col min="12412" max="12544" width="9.140625" style="124"/>
    <col min="12545" max="12545" width="5.28515625" style="124" bestFit="1" customWidth="1"/>
    <col min="12546" max="12546" width="180.42578125" style="124" customWidth="1"/>
    <col min="12547" max="12547" width="39" style="124" bestFit="1" customWidth="1"/>
    <col min="12548" max="12550" width="10.42578125" style="124" bestFit="1" customWidth="1"/>
    <col min="12551" max="12667" width="11.42578125" style="124" bestFit="1" customWidth="1"/>
    <col min="12668" max="12800" width="9.140625" style="124"/>
    <col min="12801" max="12801" width="5.28515625" style="124" bestFit="1" customWidth="1"/>
    <col min="12802" max="12802" width="180.42578125" style="124" customWidth="1"/>
    <col min="12803" max="12803" width="39" style="124" bestFit="1" customWidth="1"/>
    <col min="12804" max="12806" width="10.42578125" style="124" bestFit="1" customWidth="1"/>
    <col min="12807" max="12923" width="11.42578125" style="124" bestFit="1" customWidth="1"/>
    <col min="12924" max="13056" width="9.140625" style="124"/>
    <col min="13057" max="13057" width="5.28515625" style="124" bestFit="1" customWidth="1"/>
    <col min="13058" max="13058" width="180.42578125" style="124" customWidth="1"/>
    <col min="13059" max="13059" width="39" style="124" bestFit="1" customWidth="1"/>
    <col min="13060" max="13062" width="10.42578125" style="124" bestFit="1" customWidth="1"/>
    <col min="13063" max="13179" width="11.42578125" style="124" bestFit="1" customWidth="1"/>
    <col min="13180" max="13312" width="9.140625" style="124"/>
    <col min="13313" max="13313" width="5.28515625" style="124" bestFit="1" customWidth="1"/>
    <col min="13314" max="13314" width="180.42578125" style="124" customWidth="1"/>
    <col min="13315" max="13315" width="39" style="124" bestFit="1" customWidth="1"/>
    <col min="13316" max="13318" width="10.42578125" style="124" bestFit="1" customWidth="1"/>
    <col min="13319" max="13435" width="11.42578125" style="124" bestFit="1" customWidth="1"/>
    <col min="13436" max="13568" width="9.140625" style="124"/>
    <col min="13569" max="13569" width="5.28515625" style="124" bestFit="1" customWidth="1"/>
    <col min="13570" max="13570" width="180.42578125" style="124" customWidth="1"/>
    <col min="13571" max="13571" width="39" style="124" bestFit="1" customWidth="1"/>
    <col min="13572" max="13574" width="10.42578125" style="124" bestFit="1" customWidth="1"/>
    <col min="13575" max="13691" width="11.42578125" style="124" bestFit="1" customWidth="1"/>
    <col min="13692" max="13824" width="9.140625" style="124"/>
    <col min="13825" max="13825" width="5.28515625" style="124" bestFit="1" customWidth="1"/>
    <col min="13826" max="13826" width="180.42578125" style="124" customWidth="1"/>
    <col min="13827" max="13827" width="39" style="124" bestFit="1" customWidth="1"/>
    <col min="13828" max="13830" width="10.42578125" style="124" bestFit="1" customWidth="1"/>
    <col min="13831" max="13947" width="11.42578125" style="124" bestFit="1" customWidth="1"/>
    <col min="13948" max="14080" width="9.140625" style="124"/>
    <col min="14081" max="14081" width="5.28515625" style="124" bestFit="1" customWidth="1"/>
    <col min="14082" max="14082" width="180.42578125" style="124" customWidth="1"/>
    <col min="14083" max="14083" width="39" style="124" bestFit="1" customWidth="1"/>
    <col min="14084" max="14086" width="10.42578125" style="124" bestFit="1" customWidth="1"/>
    <col min="14087" max="14203" width="11.42578125" style="124" bestFit="1" customWidth="1"/>
    <col min="14204" max="14336" width="9.140625" style="124"/>
    <col min="14337" max="14337" width="5.28515625" style="124" bestFit="1" customWidth="1"/>
    <col min="14338" max="14338" width="180.42578125" style="124" customWidth="1"/>
    <col min="14339" max="14339" width="39" style="124" bestFit="1" customWidth="1"/>
    <col min="14340" max="14342" width="10.42578125" style="124" bestFit="1" customWidth="1"/>
    <col min="14343" max="14459" width="11.42578125" style="124" bestFit="1" customWidth="1"/>
    <col min="14460" max="14592" width="9.140625" style="124"/>
    <col min="14593" max="14593" width="5.28515625" style="124" bestFit="1" customWidth="1"/>
    <col min="14594" max="14594" width="180.42578125" style="124" customWidth="1"/>
    <col min="14595" max="14595" width="39" style="124" bestFit="1" customWidth="1"/>
    <col min="14596" max="14598" width="10.42578125" style="124" bestFit="1" customWidth="1"/>
    <col min="14599" max="14715" width="11.42578125" style="124" bestFit="1" customWidth="1"/>
    <col min="14716" max="14848" width="9.140625" style="124"/>
    <col min="14849" max="14849" width="5.28515625" style="124" bestFit="1" customWidth="1"/>
    <col min="14850" max="14850" width="180.42578125" style="124" customWidth="1"/>
    <col min="14851" max="14851" width="39" style="124" bestFit="1" customWidth="1"/>
    <col min="14852" max="14854" width="10.42578125" style="124" bestFit="1" customWidth="1"/>
    <col min="14855" max="14971" width="11.42578125" style="124" bestFit="1" customWidth="1"/>
    <col min="14972" max="15104" width="9.140625" style="124"/>
    <col min="15105" max="15105" width="5.28515625" style="124" bestFit="1" customWidth="1"/>
    <col min="15106" max="15106" width="180.42578125" style="124" customWidth="1"/>
    <col min="15107" max="15107" width="39" style="124" bestFit="1" customWidth="1"/>
    <col min="15108" max="15110" width="10.42578125" style="124" bestFit="1" customWidth="1"/>
    <col min="15111" max="15227" width="11.42578125" style="124" bestFit="1" customWidth="1"/>
    <col min="15228" max="15360" width="9.140625" style="124"/>
    <col min="15361" max="15361" width="5.28515625" style="124" bestFit="1" customWidth="1"/>
    <col min="15362" max="15362" width="180.42578125" style="124" customWidth="1"/>
    <col min="15363" max="15363" width="39" style="124" bestFit="1" customWidth="1"/>
    <col min="15364" max="15366" width="10.42578125" style="124" bestFit="1" customWidth="1"/>
    <col min="15367" max="15483" width="11.42578125" style="124" bestFit="1" customWidth="1"/>
    <col min="15484" max="15616" width="9.140625" style="124"/>
    <col min="15617" max="15617" width="5.28515625" style="124" bestFit="1" customWidth="1"/>
    <col min="15618" max="15618" width="180.42578125" style="124" customWidth="1"/>
    <col min="15619" max="15619" width="39" style="124" bestFit="1" customWidth="1"/>
    <col min="15620" max="15622" width="10.42578125" style="124" bestFit="1" customWidth="1"/>
    <col min="15623" max="15739" width="11.42578125" style="124" bestFit="1" customWidth="1"/>
    <col min="15740" max="15872" width="9.140625" style="124"/>
    <col min="15873" max="15873" width="5.28515625" style="124" bestFit="1" customWidth="1"/>
    <col min="15874" max="15874" width="180.42578125" style="124" customWidth="1"/>
    <col min="15875" max="15875" width="39" style="124" bestFit="1" customWidth="1"/>
    <col min="15876" max="15878" width="10.42578125" style="124" bestFit="1" customWidth="1"/>
    <col min="15879" max="15995" width="11.42578125" style="124" bestFit="1" customWidth="1"/>
    <col min="15996" max="16128" width="9.140625" style="124"/>
    <col min="16129" max="16129" width="5.28515625" style="124" bestFit="1" customWidth="1"/>
    <col min="16130" max="16130" width="180.42578125" style="124" customWidth="1"/>
    <col min="16131" max="16131" width="39" style="124" bestFit="1" customWidth="1"/>
    <col min="16132" max="16134" width="10.42578125" style="124" bestFit="1" customWidth="1"/>
    <col min="16135" max="16251" width="11.42578125" style="124" bestFit="1" customWidth="1"/>
    <col min="16252" max="16384" width="9.140625" style="124"/>
  </cols>
  <sheetData>
    <row r="1" spans="1:123" ht="20.25" customHeight="1" x14ac:dyDescent="0.3">
      <c r="A1" s="121"/>
      <c r="B1" s="122" t="s">
        <v>317</v>
      </c>
      <c r="C1" s="123"/>
    </row>
    <row r="2" spans="1:123" ht="20.25" customHeight="1" thickBot="1" x14ac:dyDescent="0.3">
      <c r="B2" s="125"/>
      <c r="C2" s="125"/>
      <c r="D2" s="604" t="s">
        <v>63</v>
      </c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 t="s">
        <v>14</v>
      </c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 t="s">
        <v>15</v>
      </c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 t="s">
        <v>27</v>
      </c>
      <c r="AO2" s="604"/>
      <c r="AP2" s="604"/>
      <c r="AQ2" s="604"/>
      <c r="AR2" s="604"/>
      <c r="AS2" s="604"/>
      <c r="AT2" s="604"/>
      <c r="AU2" s="604"/>
      <c r="AV2" s="604"/>
      <c r="AW2" s="604"/>
      <c r="AX2" s="604"/>
      <c r="AY2" s="604"/>
      <c r="AZ2" s="604" t="s">
        <v>28</v>
      </c>
      <c r="BA2" s="604"/>
      <c r="BB2" s="604"/>
      <c r="BC2" s="604"/>
      <c r="BD2" s="604"/>
      <c r="BE2" s="604"/>
      <c r="BF2" s="604"/>
      <c r="BG2" s="604"/>
      <c r="BH2" s="604"/>
      <c r="BI2" s="604"/>
      <c r="BJ2" s="604"/>
      <c r="BK2" s="604"/>
      <c r="BL2" s="604" t="s">
        <v>318</v>
      </c>
      <c r="BM2" s="604"/>
      <c r="BN2" s="604"/>
      <c r="BO2" s="604"/>
      <c r="BP2" s="604"/>
      <c r="BQ2" s="604"/>
      <c r="BR2" s="604"/>
      <c r="BS2" s="604"/>
      <c r="BT2" s="604"/>
      <c r="BU2" s="604"/>
      <c r="BV2" s="604"/>
      <c r="BW2" s="604"/>
      <c r="BX2" s="604" t="s">
        <v>319</v>
      </c>
      <c r="BY2" s="604"/>
      <c r="BZ2" s="604"/>
      <c r="CA2" s="604"/>
      <c r="CB2" s="604"/>
      <c r="CC2" s="604"/>
      <c r="CD2" s="604"/>
      <c r="CE2" s="604"/>
      <c r="CF2" s="604"/>
      <c r="CG2" s="604"/>
      <c r="CH2" s="604"/>
      <c r="CI2" s="604"/>
      <c r="CJ2" s="604" t="s">
        <v>320</v>
      </c>
      <c r="CK2" s="604"/>
      <c r="CL2" s="604"/>
      <c r="CM2" s="604"/>
      <c r="CN2" s="604"/>
      <c r="CO2" s="604"/>
      <c r="CP2" s="604"/>
      <c r="CQ2" s="604"/>
      <c r="CR2" s="604"/>
      <c r="CS2" s="604"/>
      <c r="CT2" s="604"/>
      <c r="CU2" s="604"/>
      <c r="CV2" s="604" t="s">
        <v>321</v>
      </c>
      <c r="CW2" s="604"/>
      <c r="CX2" s="604"/>
      <c r="CY2" s="604"/>
      <c r="CZ2" s="604"/>
      <c r="DA2" s="604"/>
      <c r="DB2" s="604"/>
      <c r="DC2" s="604"/>
      <c r="DD2" s="604"/>
      <c r="DE2" s="604"/>
      <c r="DF2" s="604"/>
      <c r="DG2" s="604"/>
      <c r="DH2" s="604" t="s">
        <v>322</v>
      </c>
      <c r="DI2" s="604"/>
      <c r="DJ2" s="604"/>
      <c r="DK2" s="604"/>
      <c r="DL2" s="604"/>
      <c r="DM2" s="604"/>
      <c r="DN2" s="604"/>
      <c r="DO2" s="604"/>
      <c r="DP2" s="604"/>
      <c r="DQ2" s="604"/>
      <c r="DR2" s="604"/>
      <c r="DS2" s="604"/>
    </row>
    <row r="3" spans="1:123" ht="27.75" customHeight="1" thickBot="1" x14ac:dyDescent="0.3">
      <c r="A3" s="605" t="s">
        <v>323</v>
      </c>
      <c r="B3" s="607" t="s">
        <v>324</v>
      </c>
      <c r="C3" s="126" t="s">
        <v>325</v>
      </c>
      <c r="D3" s="127">
        <v>1</v>
      </c>
      <c r="E3" s="127">
        <f t="shared" ref="E3:BP3" si="0">D3+1</f>
        <v>2</v>
      </c>
      <c r="F3" s="127">
        <f t="shared" si="0"/>
        <v>3</v>
      </c>
      <c r="G3" s="127">
        <f t="shared" si="0"/>
        <v>4</v>
      </c>
      <c r="H3" s="127">
        <f t="shared" si="0"/>
        <v>5</v>
      </c>
      <c r="I3" s="127">
        <f t="shared" si="0"/>
        <v>6</v>
      </c>
      <c r="J3" s="127">
        <f t="shared" si="0"/>
        <v>7</v>
      </c>
      <c r="K3" s="127">
        <f t="shared" si="0"/>
        <v>8</v>
      </c>
      <c r="L3" s="127">
        <f t="shared" si="0"/>
        <v>9</v>
      </c>
      <c r="M3" s="127">
        <f t="shared" si="0"/>
        <v>10</v>
      </c>
      <c r="N3" s="127">
        <f t="shared" si="0"/>
        <v>11</v>
      </c>
      <c r="O3" s="127">
        <f t="shared" si="0"/>
        <v>12</v>
      </c>
      <c r="P3" s="127">
        <f t="shared" si="0"/>
        <v>13</v>
      </c>
      <c r="Q3" s="127">
        <f t="shared" si="0"/>
        <v>14</v>
      </c>
      <c r="R3" s="127">
        <f t="shared" si="0"/>
        <v>15</v>
      </c>
      <c r="S3" s="127">
        <f t="shared" si="0"/>
        <v>16</v>
      </c>
      <c r="T3" s="127">
        <f t="shared" si="0"/>
        <v>17</v>
      </c>
      <c r="U3" s="127">
        <f t="shared" si="0"/>
        <v>18</v>
      </c>
      <c r="V3" s="127">
        <f t="shared" si="0"/>
        <v>19</v>
      </c>
      <c r="W3" s="127">
        <f t="shared" si="0"/>
        <v>20</v>
      </c>
      <c r="X3" s="127">
        <f t="shared" si="0"/>
        <v>21</v>
      </c>
      <c r="Y3" s="127">
        <f t="shared" si="0"/>
        <v>22</v>
      </c>
      <c r="Z3" s="127">
        <f t="shared" si="0"/>
        <v>23</v>
      </c>
      <c r="AA3" s="127">
        <f t="shared" si="0"/>
        <v>24</v>
      </c>
      <c r="AB3" s="127">
        <f t="shared" si="0"/>
        <v>25</v>
      </c>
      <c r="AC3" s="127">
        <f t="shared" si="0"/>
        <v>26</v>
      </c>
      <c r="AD3" s="127">
        <f t="shared" si="0"/>
        <v>27</v>
      </c>
      <c r="AE3" s="127">
        <f t="shared" si="0"/>
        <v>28</v>
      </c>
      <c r="AF3" s="127">
        <f t="shared" si="0"/>
        <v>29</v>
      </c>
      <c r="AG3" s="127">
        <f t="shared" si="0"/>
        <v>30</v>
      </c>
      <c r="AH3" s="127">
        <f t="shared" si="0"/>
        <v>31</v>
      </c>
      <c r="AI3" s="127">
        <f t="shared" si="0"/>
        <v>32</v>
      </c>
      <c r="AJ3" s="127">
        <f t="shared" si="0"/>
        <v>33</v>
      </c>
      <c r="AK3" s="127">
        <f t="shared" si="0"/>
        <v>34</v>
      </c>
      <c r="AL3" s="127">
        <f t="shared" si="0"/>
        <v>35</v>
      </c>
      <c r="AM3" s="127">
        <f t="shared" si="0"/>
        <v>36</v>
      </c>
      <c r="AN3" s="127">
        <f t="shared" si="0"/>
        <v>37</v>
      </c>
      <c r="AO3" s="127">
        <f t="shared" si="0"/>
        <v>38</v>
      </c>
      <c r="AP3" s="127">
        <f t="shared" si="0"/>
        <v>39</v>
      </c>
      <c r="AQ3" s="127">
        <f t="shared" si="0"/>
        <v>40</v>
      </c>
      <c r="AR3" s="127">
        <f t="shared" si="0"/>
        <v>41</v>
      </c>
      <c r="AS3" s="127">
        <f t="shared" si="0"/>
        <v>42</v>
      </c>
      <c r="AT3" s="127">
        <f t="shared" si="0"/>
        <v>43</v>
      </c>
      <c r="AU3" s="127">
        <f t="shared" si="0"/>
        <v>44</v>
      </c>
      <c r="AV3" s="127">
        <f t="shared" si="0"/>
        <v>45</v>
      </c>
      <c r="AW3" s="127">
        <f t="shared" si="0"/>
        <v>46</v>
      </c>
      <c r="AX3" s="127">
        <f t="shared" si="0"/>
        <v>47</v>
      </c>
      <c r="AY3" s="127">
        <f t="shared" si="0"/>
        <v>48</v>
      </c>
      <c r="AZ3" s="127">
        <f t="shared" si="0"/>
        <v>49</v>
      </c>
      <c r="BA3" s="127">
        <f t="shared" si="0"/>
        <v>50</v>
      </c>
      <c r="BB3" s="127">
        <f t="shared" si="0"/>
        <v>51</v>
      </c>
      <c r="BC3" s="127">
        <f t="shared" si="0"/>
        <v>52</v>
      </c>
      <c r="BD3" s="127">
        <f t="shared" si="0"/>
        <v>53</v>
      </c>
      <c r="BE3" s="127">
        <f t="shared" si="0"/>
        <v>54</v>
      </c>
      <c r="BF3" s="127">
        <f t="shared" si="0"/>
        <v>55</v>
      </c>
      <c r="BG3" s="127">
        <f t="shared" si="0"/>
        <v>56</v>
      </c>
      <c r="BH3" s="127">
        <f t="shared" si="0"/>
        <v>57</v>
      </c>
      <c r="BI3" s="127">
        <f t="shared" si="0"/>
        <v>58</v>
      </c>
      <c r="BJ3" s="127">
        <f t="shared" si="0"/>
        <v>59</v>
      </c>
      <c r="BK3" s="127">
        <f t="shared" si="0"/>
        <v>60</v>
      </c>
      <c r="BL3" s="127">
        <f t="shared" si="0"/>
        <v>61</v>
      </c>
      <c r="BM3" s="127">
        <f t="shared" si="0"/>
        <v>62</v>
      </c>
      <c r="BN3" s="127">
        <f t="shared" si="0"/>
        <v>63</v>
      </c>
      <c r="BO3" s="127">
        <f t="shared" si="0"/>
        <v>64</v>
      </c>
      <c r="BP3" s="127">
        <f t="shared" si="0"/>
        <v>65</v>
      </c>
      <c r="BQ3" s="127">
        <f t="shared" ref="BQ3:DS3" si="1">BP3+1</f>
        <v>66</v>
      </c>
      <c r="BR3" s="127">
        <f t="shared" si="1"/>
        <v>67</v>
      </c>
      <c r="BS3" s="127">
        <f t="shared" si="1"/>
        <v>68</v>
      </c>
      <c r="BT3" s="127">
        <f t="shared" si="1"/>
        <v>69</v>
      </c>
      <c r="BU3" s="127">
        <f t="shared" si="1"/>
        <v>70</v>
      </c>
      <c r="BV3" s="127">
        <f t="shared" si="1"/>
        <v>71</v>
      </c>
      <c r="BW3" s="127">
        <f t="shared" si="1"/>
        <v>72</v>
      </c>
      <c r="BX3" s="127">
        <f t="shared" si="1"/>
        <v>73</v>
      </c>
      <c r="BY3" s="127">
        <f t="shared" si="1"/>
        <v>74</v>
      </c>
      <c r="BZ3" s="127">
        <f t="shared" si="1"/>
        <v>75</v>
      </c>
      <c r="CA3" s="127">
        <f t="shared" si="1"/>
        <v>76</v>
      </c>
      <c r="CB3" s="127">
        <f t="shared" si="1"/>
        <v>77</v>
      </c>
      <c r="CC3" s="127">
        <f t="shared" si="1"/>
        <v>78</v>
      </c>
      <c r="CD3" s="127">
        <f t="shared" si="1"/>
        <v>79</v>
      </c>
      <c r="CE3" s="127">
        <f t="shared" si="1"/>
        <v>80</v>
      </c>
      <c r="CF3" s="127">
        <f t="shared" si="1"/>
        <v>81</v>
      </c>
      <c r="CG3" s="127">
        <f t="shared" si="1"/>
        <v>82</v>
      </c>
      <c r="CH3" s="127">
        <f t="shared" si="1"/>
        <v>83</v>
      </c>
      <c r="CI3" s="127">
        <f t="shared" si="1"/>
        <v>84</v>
      </c>
      <c r="CJ3" s="127">
        <f t="shared" si="1"/>
        <v>85</v>
      </c>
      <c r="CK3" s="127">
        <f t="shared" si="1"/>
        <v>86</v>
      </c>
      <c r="CL3" s="127">
        <f t="shared" si="1"/>
        <v>87</v>
      </c>
      <c r="CM3" s="127">
        <f t="shared" si="1"/>
        <v>88</v>
      </c>
      <c r="CN3" s="127">
        <f t="shared" si="1"/>
        <v>89</v>
      </c>
      <c r="CO3" s="127">
        <f t="shared" si="1"/>
        <v>90</v>
      </c>
      <c r="CP3" s="127">
        <f t="shared" si="1"/>
        <v>91</v>
      </c>
      <c r="CQ3" s="127">
        <f t="shared" si="1"/>
        <v>92</v>
      </c>
      <c r="CR3" s="127">
        <f t="shared" si="1"/>
        <v>93</v>
      </c>
      <c r="CS3" s="127">
        <f t="shared" si="1"/>
        <v>94</v>
      </c>
      <c r="CT3" s="127">
        <f t="shared" si="1"/>
        <v>95</v>
      </c>
      <c r="CU3" s="127">
        <f t="shared" si="1"/>
        <v>96</v>
      </c>
      <c r="CV3" s="127">
        <f t="shared" si="1"/>
        <v>97</v>
      </c>
      <c r="CW3" s="127">
        <f t="shared" si="1"/>
        <v>98</v>
      </c>
      <c r="CX3" s="127">
        <f t="shared" si="1"/>
        <v>99</v>
      </c>
      <c r="CY3" s="127">
        <f t="shared" si="1"/>
        <v>100</v>
      </c>
      <c r="CZ3" s="127">
        <f t="shared" si="1"/>
        <v>101</v>
      </c>
      <c r="DA3" s="127">
        <f t="shared" si="1"/>
        <v>102</v>
      </c>
      <c r="DB3" s="127">
        <f t="shared" si="1"/>
        <v>103</v>
      </c>
      <c r="DC3" s="127">
        <f t="shared" si="1"/>
        <v>104</v>
      </c>
      <c r="DD3" s="127">
        <f t="shared" si="1"/>
        <v>105</v>
      </c>
      <c r="DE3" s="127">
        <f t="shared" si="1"/>
        <v>106</v>
      </c>
      <c r="DF3" s="127">
        <f t="shared" si="1"/>
        <v>107</v>
      </c>
      <c r="DG3" s="127">
        <f t="shared" si="1"/>
        <v>108</v>
      </c>
      <c r="DH3" s="127">
        <f t="shared" si="1"/>
        <v>109</v>
      </c>
      <c r="DI3" s="127">
        <f t="shared" si="1"/>
        <v>110</v>
      </c>
      <c r="DJ3" s="127">
        <f t="shared" si="1"/>
        <v>111</v>
      </c>
      <c r="DK3" s="127">
        <f t="shared" si="1"/>
        <v>112</v>
      </c>
      <c r="DL3" s="127">
        <f t="shared" si="1"/>
        <v>113</v>
      </c>
      <c r="DM3" s="127">
        <f t="shared" si="1"/>
        <v>114</v>
      </c>
      <c r="DN3" s="127">
        <f t="shared" si="1"/>
        <v>115</v>
      </c>
      <c r="DO3" s="127">
        <f t="shared" si="1"/>
        <v>116</v>
      </c>
      <c r="DP3" s="127">
        <f t="shared" si="1"/>
        <v>117</v>
      </c>
      <c r="DQ3" s="127">
        <f t="shared" si="1"/>
        <v>118</v>
      </c>
      <c r="DR3" s="127">
        <f t="shared" si="1"/>
        <v>119</v>
      </c>
      <c r="DS3" s="127">
        <f t="shared" si="1"/>
        <v>120</v>
      </c>
    </row>
    <row r="4" spans="1:123" ht="18.75" customHeight="1" thickBot="1" x14ac:dyDescent="0.3">
      <c r="A4" s="606"/>
      <c r="B4" s="608"/>
      <c r="C4" s="128" t="s">
        <v>326</v>
      </c>
      <c r="D4" s="129">
        <v>44197</v>
      </c>
      <c r="E4" s="130">
        <f t="shared" ref="E4:BP4" si="2">EDATE(D4,1)</f>
        <v>44228</v>
      </c>
      <c r="F4" s="130">
        <f t="shared" si="2"/>
        <v>44256</v>
      </c>
      <c r="G4" s="130">
        <f t="shared" si="2"/>
        <v>44287</v>
      </c>
      <c r="H4" s="130">
        <f t="shared" si="2"/>
        <v>44317</v>
      </c>
      <c r="I4" s="130">
        <f t="shared" si="2"/>
        <v>44348</v>
      </c>
      <c r="J4" s="130">
        <f t="shared" si="2"/>
        <v>44378</v>
      </c>
      <c r="K4" s="130">
        <f t="shared" si="2"/>
        <v>44409</v>
      </c>
      <c r="L4" s="130">
        <f t="shared" si="2"/>
        <v>44440</v>
      </c>
      <c r="M4" s="130">
        <f t="shared" si="2"/>
        <v>44470</v>
      </c>
      <c r="N4" s="130">
        <f t="shared" si="2"/>
        <v>44501</v>
      </c>
      <c r="O4" s="130">
        <f t="shared" si="2"/>
        <v>44531</v>
      </c>
      <c r="P4" s="130">
        <f t="shared" si="2"/>
        <v>44562</v>
      </c>
      <c r="Q4" s="130">
        <f t="shared" si="2"/>
        <v>44593</v>
      </c>
      <c r="R4" s="130">
        <f t="shared" si="2"/>
        <v>44621</v>
      </c>
      <c r="S4" s="130">
        <f t="shared" si="2"/>
        <v>44652</v>
      </c>
      <c r="T4" s="130">
        <f t="shared" si="2"/>
        <v>44682</v>
      </c>
      <c r="U4" s="130">
        <f t="shared" si="2"/>
        <v>44713</v>
      </c>
      <c r="V4" s="130">
        <f t="shared" si="2"/>
        <v>44743</v>
      </c>
      <c r="W4" s="130">
        <f t="shared" si="2"/>
        <v>44774</v>
      </c>
      <c r="X4" s="130">
        <f t="shared" si="2"/>
        <v>44805</v>
      </c>
      <c r="Y4" s="130">
        <f t="shared" si="2"/>
        <v>44835</v>
      </c>
      <c r="Z4" s="130">
        <f t="shared" si="2"/>
        <v>44866</v>
      </c>
      <c r="AA4" s="130">
        <f t="shared" si="2"/>
        <v>44896</v>
      </c>
      <c r="AB4" s="130">
        <f t="shared" si="2"/>
        <v>44927</v>
      </c>
      <c r="AC4" s="130">
        <f t="shared" si="2"/>
        <v>44958</v>
      </c>
      <c r="AD4" s="130">
        <f t="shared" si="2"/>
        <v>44986</v>
      </c>
      <c r="AE4" s="130">
        <f t="shared" si="2"/>
        <v>45017</v>
      </c>
      <c r="AF4" s="130">
        <f t="shared" si="2"/>
        <v>45047</v>
      </c>
      <c r="AG4" s="130">
        <f t="shared" si="2"/>
        <v>45078</v>
      </c>
      <c r="AH4" s="130">
        <f t="shared" si="2"/>
        <v>45108</v>
      </c>
      <c r="AI4" s="130">
        <f t="shared" si="2"/>
        <v>45139</v>
      </c>
      <c r="AJ4" s="130">
        <f t="shared" si="2"/>
        <v>45170</v>
      </c>
      <c r="AK4" s="130">
        <f t="shared" si="2"/>
        <v>45200</v>
      </c>
      <c r="AL4" s="130">
        <f t="shared" si="2"/>
        <v>45231</v>
      </c>
      <c r="AM4" s="130">
        <f t="shared" si="2"/>
        <v>45261</v>
      </c>
      <c r="AN4" s="130">
        <f t="shared" si="2"/>
        <v>45292</v>
      </c>
      <c r="AO4" s="130">
        <f t="shared" si="2"/>
        <v>45323</v>
      </c>
      <c r="AP4" s="130">
        <f t="shared" si="2"/>
        <v>45352</v>
      </c>
      <c r="AQ4" s="130">
        <f t="shared" si="2"/>
        <v>45383</v>
      </c>
      <c r="AR4" s="130">
        <f t="shared" si="2"/>
        <v>45413</v>
      </c>
      <c r="AS4" s="130">
        <f t="shared" si="2"/>
        <v>45444</v>
      </c>
      <c r="AT4" s="130">
        <f t="shared" si="2"/>
        <v>45474</v>
      </c>
      <c r="AU4" s="130">
        <f t="shared" si="2"/>
        <v>45505</v>
      </c>
      <c r="AV4" s="130">
        <f t="shared" si="2"/>
        <v>45536</v>
      </c>
      <c r="AW4" s="130">
        <f t="shared" si="2"/>
        <v>45566</v>
      </c>
      <c r="AX4" s="130">
        <f t="shared" si="2"/>
        <v>45597</v>
      </c>
      <c r="AY4" s="130">
        <f t="shared" si="2"/>
        <v>45627</v>
      </c>
      <c r="AZ4" s="130">
        <f t="shared" si="2"/>
        <v>45658</v>
      </c>
      <c r="BA4" s="130">
        <f t="shared" si="2"/>
        <v>45689</v>
      </c>
      <c r="BB4" s="130">
        <f t="shared" si="2"/>
        <v>45717</v>
      </c>
      <c r="BC4" s="130">
        <f t="shared" si="2"/>
        <v>45748</v>
      </c>
      <c r="BD4" s="130">
        <f t="shared" si="2"/>
        <v>45778</v>
      </c>
      <c r="BE4" s="130">
        <f t="shared" si="2"/>
        <v>45809</v>
      </c>
      <c r="BF4" s="130">
        <f t="shared" si="2"/>
        <v>45839</v>
      </c>
      <c r="BG4" s="130">
        <f t="shared" si="2"/>
        <v>45870</v>
      </c>
      <c r="BH4" s="130">
        <f t="shared" si="2"/>
        <v>45901</v>
      </c>
      <c r="BI4" s="130">
        <f t="shared" si="2"/>
        <v>45931</v>
      </c>
      <c r="BJ4" s="130">
        <f t="shared" si="2"/>
        <v>45962</v>
      </c>
      <c r="BK4" s="130">
        <f t="shared" si="2"/>
        <v>45992</v>
      </c>
      <c r="BL4" s="130">
        <f t="shared" si="2"/>
        <v>46023</v>
      </c>
      <c r="BM4" s="130">
        <f t="shared" si="2"/>
        <v>46054</v>
      </c>
      <c r="BN4" s="130">
        <f t="shared" si="2"/>
        <v>46082</v>
      </c>
      <c r="BO4" s="130">
        <f t="shared" si="2"/>
        <v>46113</v>
      </c>
      <c r="BP4" s="130">
        <f t="shared" si="2"/>
        <v>46143</v>
      </c>
      <c r="BQ4" s="130">
        <f t="shared" ref="BQ4:DS4" si="3">EDATE(BP4,1)</f>
        <v>46174</v>
      </c>
      <c r="BR4" s="130">
        <f t="shared" si="3"/>
        <v>46204</v>
      </c>
      <c r="BS4" s="130">
        <f t="shared" si="3"/>
        <v>46235</v>
      </c>
      <c r="BT4" s="130">
        <f t="shared" si="3"/>
        <v>46266</v>
      </c>
      <c r="BU4" s="130">
        <f t="shared" si="3"/>
        <v>46296</v>
      </c>
      <c r="BV4" s="130">
        <f t="shared" si="3"/>
        <v>46327</v>
      </c>
      <c r="BW4" s="130">
        <f t="shared" si="3"/>
        <v>46357</v>
      </c>
      <c r="BX4" s="130">
        <f t="shared" si="3"/>
        <v>46388</v>
      </c>
      <c r="BY4" s="130">
        <f t="shared" si="3"/>
        <v>46419</v>
      </c>
      <c r="BZ4" s="130">
        <f t="shared" si="3"/>
        <v>46447</v>
      </c>
      <c r="CA4" s="130">
        <f t="shared" si="3"/>
        <v>46478</v>
      </c>
      <c r="CB4" s="130">
        <f t="shared" si="3"/>
        <v>46508</v>
      </c>
      <c r="CC4" s="130">
        <f t="shared" si="3"/>
        <v>46539</v>
      </c>
      <c r="CD4" s="130">
        <f t="shared" si="3"/>
        <v>46569</v>
      </c>
      <c r="CE4" s="130">
        <f t="shared" si="3"/>
        <v>46600</v>
      </c>
      <c r="CF4" s="130">
        <f t="shared" si="3"/>
        <v>46631</v>
      </c>
      <c r="CG4" s="130">
        <f t="shared" si="3"/>
        <v>46661</v>
      </c>
      <c r="CH4" s="130">
        <f t="shared" si="3"/>
        <v>46692</v>
      </c>
      <c r="CI4" s="130">
        <f t="shared" si="3"/>
        <v>46722</v>
      </c>
      <c r="CJ4" s="130">
        <f t="shared" si="3"/>
        <v>46753</v>
      </c>
      <c r="CK4" s="130">
        <f t="shared" si="3"/>
        <v>46784</v>
      </c>
      <c r="CL4" s="130">
        <f t="shared" si="3"/>
        <v>46813</v>
      </c>
      <c r="CM4" s="130">
        <f t="shared" si="3"/>
        <v>46844</v>
      </c>
      <c r="CN4" s="130">
        <f t="shared" si="3"/>
        <v>46874</v>
      </c>
      <c r="CO4" s="130">
        <f t="shared" si="3"/>
        <v>46905</v>
      </c>
      <c r="CP4" s="130">
        <f t="shared" si="3"/>
        <v>46935</v>
      </c>
      <c r="CQ4" s="130">
        <f t="shared" si="3"/>
        <v>46966</v>
      </c>
      <c r="CR4" s="130">
        <f t="shared" si="3"/>
        <v>46997</v>
      </c>
      <c r="CS4" s="130">
        <f t="shared" si="3"/>
        <v>47027</v>
      </c>
      <c r="CT4" s="130">
        <f t="shared" si="3"/>
        <v>47058</v>
      </c>
      <c r="CU4" s="130">
        <f t="shared" si="3"/>
        <v>47088</v>
      </c>
      <c r="CV4" s="130">
        <f t="shared" si="3"/>
        <v>47119</v>
      </c>
      <c r="CW4" s="130">
        <f t="shared" si="3"/>
        <v>47150</v>
      </c>
      <c r="CX4" s="130">
        <f t="shared" si="3"/>
        <v>47178</v>
      </c>
      <c r="CY4" s="130">
        <f t="shared" si="3"/>
        <v>47209</v>
      </c>
      <c r="CZ4" s="130">
        <f t="shared" si="3"/>
        <v>47239</v>
      </c>
      <c r="DA4" s="130">
        <f t="shared" si="3"/>
        <v>47270</v>
      </c>
      <c r="DB4" s="130">
        <f t="shared" si="3"/>
        <v>47300</v>
      </c>
      <c r="DC4" s="130">
        <f t="shared" si="3"/>
        <v>47331</v>
      </c>
      <c r="DD4" s="130">
        <f t="shared" si="3"/>
        <v>47362</v>
      </c>
      <c r="DE4" s="130">
        <f t="shared" si="3"/>
        <v>47392</v>
      </c>
      <c r="DF4" s="130">
        <f t="shared" si="3"/>
        <v>47423</v>
      </c>
      <c r="DG4" s="130">
        <f t="shared" si="3"/>
        <v>47453</v>
      </c>
      <c r="DH4" s="130">
        <f t="shared" si="3"/>
        <v>47484</v>
      </c>
      <c r="DI4" s="130">
        <f t="shared" si="3"/>
        <v>47515</v>
      </c>
      <c r="DJ4" s="130">
        <f t="shared" si="3"/>
        <v>47543</v>
      </c>
      <c r="DK4" s="130">
        <f t="shared" si="3"/>
        <v>47574</v>
      </c>
      <c r="DL4" s="130">
        <f t="shared" si="3"/>
        <v>47604</v>
      </c>
      <c r="DM4" s="130">
        <f t="shared" si="3"/>
        <v>47635</v>
      </c>
      <c r="DN4" s="130">
        <f t="shared" si="3"/>
        <v>47665</v>
      </c>
      <c r="DO4" s="130">
        <f t="shared" si="3"/>
        <v>47696</v>
      </c>
      <c r="DP4" s="130">
        <f t="shared" si="3"/>
        <v>47727</v>
      </c>
      <c r="DQ4" s="130">
        <f t="shared" si="3"/>
        <v>47757</v>
      </c>
      <c r="DR4" s="130">
        <f t="shared" si="3"/>
        <v>47788</v>
      </c>
      <c r="DS4" s="130">
        <f t="shared" si="3"/>
        <v>47818</v>
      </c>
    </row>
    <row r="5" spans="1:123" ht="15.75" customHeight="1" thickBot="1" x14ac:dyDescent="0.3">
      <c r="A5" s="131" t="s">
        <v>327</v>
      </c>
      <c r="B5" s="132" t="s">
        <v>328</v>
      </c>
      <c r="C5" s="133">
        <f>C6+C7+C8</f>
        <v>0</v>
      </c>
      <c r="D5" s="134">
        <f>D6+D7+D8</f>
        <v>0</v>
      </c>
      <c r="E5" s="135">
        <f>E6+E7+E8</f>
        <v>0</v>
      </c>
      <c r="F5" s="135">
        <f t="shared" ref="F5:BQ5" si="4">F6+F7+F8</f>
        <v>0</v>
      </c>
      <c r="G5" s="135">
        <f t="shared" si="4"/>
        <v>0</v>
      </c>
      <c r="H5" s="135">
        <f t="shared" si="4"/>
        <v>0</v>
      </c>
      <c r="I5" s="135">
        <f t="shared" si="4"/>
        <v>0</v>
      </c>
      <c r="J5" s="135">
        <f t="shared" si="4"/>
        <v>0</v>
      </c>
      <c r="K5" s="135">
        <f t="shared" si="4"/>
        <v>0</v>
      </c>
      <c r="L5" s="135">
        <f t="shared" si="4"/>
        <v>0</v>
      </c>
      <c r="M5" s="135">
        <f t="shared" si="4"/>
        <v>0</v>
      </c>
      <c r="N5" s="135">
        <f t="shared" si="4"/>
        <v>0</v>
      </c>
      <c r="O5" s="135">
        <f t="shared" si="4"/>
        <v>0</v>
      </c>
      <c r="P5" s="135">
        <f t="shared" si="4"/>
        <v>0</v>
      </c>
      <c r="Q5" s="135">
        <f t="shared" si="4"/>
        <v>0</v>
      </c>
      <c r="R5" s="135">
        <f t="shared" si="4"/>
        <v>0</v>
      </c>
      <c r="S5" s="135">
        <f t="shared" si="4"/>
        <v>0</v>
      </c>
      <c r="T5" s="135">
        <f t="shared" si="4"/>
        <v>0</v>
      </c>
      <c r="U5" s="135">
        <f t="shared" si="4"/>
        <v>0</v>
      </c>
      <c r="V5" s="135">
        <f t="shared" si="4"/>
        <v>0</v>
      </c>
      <c r="W5" s="135">
        <f t="shared" si="4"/>
        <v>0</v>
      </c>
      <c r="X5" s="135">
        <f t="shared" si="4"/>
        <v>0</v>
      </c>
      <c r="Y5" s="135">
        <f t="shared" si="4"/>
        <v>0</v>
      </c>
      <c r="Z5" s="135">
        <f t="shared" si="4"/>
        <v>0</v>
      </c>
      <c r="AA5" s="135">
        <f t="shared" si="4"/>
        <v>0</v>
      </c>
      <c r="AB5" s="135">
        <f t="shared" si="4"/>
        <v>0</v>
      </c>
      <c r="AC5" s="135">
        <f t="shared" si="4"/>
        <v>0</v>
      </c>
      <c r="AD5" s="135">
        <f t="shared" si="4"/>
        <v>0</v>
      </c>
      <c r="AE5" s="135">
        <f t="shared" si="4"/>
        <v>0</v>
      </c>
      <c r="AF5" s="135">
        <f t="shared" si="4"/>
        <v>0</v>
      </c>
      <c r="AG5" s="135">
        <f t="shared" si="4"/>
        <v>0</v>
      </c>
      <c r="AH5" s="135">
        <f t="shared" si="4"/>
        <v>0</v>
      </c>
      <c r="AI5" s="135">
        <f t="shared" si="4"/>
        <v>0</v>
      </c>
      <c r="AJ5" s="135">
        <f t="shared" si="4"/>
        <v>0</v>
      </c>
      <c r="AK5" s="135">
        <f t="shared" si="4"/>
        <v>0</v>
      </c>
      <c r="AL5" s="135">
        <f t="shared" si="4"/>
        <v>0</v>
      </c>
      <c r="AM5" s="135">
        <f t="shared" si="4"/>
        <v>0</v>
      </c>
      <c r="AN5" s="135">
        <f t="shared" si="4"/>
        <v>0</v>
      </c>
      <c r="AO5" s="135">
        <f t="shared" si="4"/>
        <v>0</v>
      </c>
      <c r="AP5" s="135">
        <f t="shared" si="4"/>
        <v>0</v>
      </c>
      <c r="AQ5" s="135">
        <f t="shared" si="4"/>
        <v>0</v>
      </c>
      <c r="AR5" s="135">
        <f t="shared" si="4"/>
        <v>0</v>
      </c>
      <c r="AS5" s="135">
        <f t="shared" si="4"/>
        <v>0</v>
      </c>
      <c r="AT5" s="135">
        <f t="shared" si="4"/>
        <v>0</v>
      </c>
      <c r="AU5" s="135">
        <f t="shared" si="4"/>
        <v>0</v>
      </c>
      <c r="AV5" s="135">
        <f t="shared" si="4"/>
        <v>0</v>
      </c>
      <c r="AW5" s="135">
        <f t="shared" si="4"/>
        <v>0</v>
      </c>
      <c r="AX5" s="135">
        <f t="shared" si="4"/>
        <v>0</v>
      </c>
      <c r="AY5" s="135">
        <f t="shared" si="4"/>
        <v>0</v>
      </c>
      <c r="AZ5" s="135">
        <f t="shared" si="4"/>
        <v>0</v>
      </c>
      <c r="BA5" s="135">
        <f t="shared" si="4"/>
        <v>0</v>
      </c>
      <c r="BB5" s="135">
        <f t="shared" si="4"/>
        <v>0</v>
      </c>
      <c r="BC5" s="135">
        <f t="shared" si="4"/>
        <v>0</v>
      </c>
      <c r="BD5" s="135">
        <f t="shared" si="4"/>
        <v>0</v>
      </c>
      <c r="BE5" s="135">
        <f t="shared" si="4"/>
        <v>0</v>
      </c>
      <c r="BF5" s="135">
        <f t="shared" si="4"/>
        <v>0</v>
      </c>
      <c r="BG5" s="135">
        <f t="shared" si="4"/>
        <v>0</v>
      </c>
      <c r="BH5" s="135">
        <f t="shared" si="4"/>
        <v>0</v>
      </c>
      <c r="BI5" s="135">
        <f t="shared" si="4"/>
        <v>0</v>
      </c>
      <c r="BJ5" s="135">
        <f t="shared" si="4"/>
        <v>0</v>
      </c>
      <c r="BK5" s="135">
        <f t="shared" si="4"/>
        <v>0</v>
      </c>
      <c r="BL5" s="135">
        <f t="shared" si="4"/>
        <v>0</v>
      </c>
      <c r="BM5" s="135">
        <f t="shared" si="4"/>
        <v>0</v>
      </c>
      <c r="BN5" s="135">
        <f t="shared" si="4"/>
        <v>0</v>
      </c>
      <c r="BO5" s="135">
        <f t="shared" si="4"/>
        <v>0</v>
      </c>
      <c r="BP5" s="135">
        <f t="shared" si="4"/>
        <v>0</v>
      </c>
      <c r="BQ5" s="135">
        <f t="shared" si="4"/>
        <v>0</v>
      </c>
      <c r="BR5" s="135">
        <f t="shared" ref="BR5:DS5" si="5">BR6+BR7+BR8</f>
        <v>0</v>
      </c>
      <c r="BS5" s="135">
        <f t="shared" si="5"/>
        <v>0</v>
      </c>
      <c r="BT5" s="135">
        <f t="shared" si="5"/>
        <v>0</v>
      </c>
      <c r="BU5" s="135">
        <f t="shared" si="5"/>
        <v>0</v>
      </c>
      <c r="BV5" s="135">
        <f t="shared" si="5"/>
        <v>0</v>
      </c>
      <c r="BW5" s="135">
        <f t="shared" si="5"/>
        <v>0</v>
      </c>
      <c r="BX5" s="135">
        <f t="shared" si="5"/>
        <v>0</v>
      </c>
      <c r="BY5" s="135">
        <f t="shared" si="5"/>
        <v>0</v>
      </c>
      <c r="BZ5" s="135">
        <f t="shared" si="5"/>
        <v>0</v>
      </c>
      <c r="CA5" s="135">
        <f t="shared" si="5"/>
        <v>0</v>
      </c>
      <c r="CB5" s="135">
        <f t="shared" si="5"/>
        <v>0</v>
      </c>
      <c r="CC5" s="135">
        <f t="shared" si="5"/>
        <v>0</v>
      </c>
      <c r="CD5" s="135">
        <f t="shared" si="5"/>
        <v>0</v>
      </c>
      <c r="CE5" s="135">
        <f t="shared" si="5"/>
        <v>0</v>
      </c>
      <c r="CF5" s="135">
        <f t="shared" si="5"/>
        <v>0</v>
      </c>
      <c r="CG5" s="135">
        <f t="shared" si="5"/>
        <v>0</v>
      </c>
      <c r="CH5" s="135">
        <f t="shared" si="5"/>
        <v>0</v>
      </c>
      <c r="CI5" s="135">
        <f t="shared" si="5"/>
        <v>0</v>
      </c>
      <c r="CJ5" s="135">
        <f t="shared" si="5"/>
        <v>0</v>
      </c>
      <c r="CK5" s="135">
        <f t="shared" si="5"/>
        <v>0</v>
      </c>
      <c r="CL5" s="135">
        <f t="shared" si="5"/>
        <v>0</v>
      </c>
      <c r="CM5" s="135">
        <f t="shared" si="5"/>
        <v>0</v>
      </c>
      <c r="CN5" s="135">
        <f t="shared" si="5"/>
        <v>0</v>
      </c>
      <c r="CO5" s="135">
        <f t="shared" si="5"/>
        <v>0</v>
      </c>
      <c r="CP5" s="135">
        <f t="shared" si="5"/>
        <v>0</v>
      </c>
      <c r="CQ5" s="135">
        <f t="shared" si="5"/>
        <v>0</v>
      </c>
      <c r="CR5" s="135">
        <f t="shared" si="5"/>
        <v>0</v>
      </c>
      <c r="CS5" s="135">
        <f t="shared" si="5"/>
        <v>0</v>
      </c>
      <c r="CT5" s="135">
        <f t="shared" si="5"/>
        <v>0</v>
      </c>
      <c r="CU5" s="135">
        <f t="shared" si="5"/>
        <v>0</v>
      </c>
      <c r="CV5" s="135">
        <f t="shared" si="5"/>
        <v>0</v>
      </c>
      <c r="CW5" s="135">
        <f t="shared" si="5"/>
        <v>0</v>
      </c>
      <c r="CX5" s="135">
        <f t="shared" si="5"/>
        <v>0</v>
      </c>
      <c r="CY5" s="135">
        <f t="shared" si="5"/>
        <v>0</v>
      </c>
      <c r="CZ5" s="135">
        <f t="shared" si="5"/>
        <v>0</v>
      </c>
      <c r="DA5" s="135">
        <f t="shared" si="5"/>
        <v>0</v>
      </c>
      <c r="DB5" s="135">
        <f t="shared" si="5"/>
        <v>0</v>
      </c>
      <c r="DC5" s="135">
        <f t="shared" si="5"/>
        <v>0</v>
      </c>
      <c r="DD5" s="135">
        <f t="shared" si="5"/>
        <v>0</v>
      </c>
      <c r="DE5" s="135">
        <f t="shared" si="5"/>
        <v>0</v>
      </c>
      <c r="DF5" s="135">
        <f t="shared" si="5"/>
        <v>0</v>
      </c>
      <c r="DG5" s="135">
        <f t="shared" si="5"/>
        <v>0</v>
      </c>
      <c r="DH5" s="135">
        <f t="shared" si="5"/>
        <v>0</v>
      </c>
      <c r="DI5" s="135">
        <f t="shared" si="5"/>
        <v>0</v>
      </c>
      <c r="DJ5" s="135">
        <f t="shared" si="5"/>
        <v>0</v>
      </c>
      <c r="DK5" s="135">
        <f t="shared" si="5"/>
        <v>0</v>
      </c>
      <c r="DL5" s="135">
        <f t="shared" si="5"/>
        <v>0</v>
      </c>
      <c r="DM5" s="135">
        <f t="shared" si="5"/>
        <v>0</v>
      </c>
      <c r="DN5" s="135">
        <f t="shared" si="5"/>
        <v>0</v>
      </c>
      <c r="DO5" s="135">
        <f t="shared" si="5"/>
        <v>0</v>
      </c>
      <c r="DP5" s="135">
        <f t="shared" si="5"/>
        <v>0</v>
      </c>
      <c r="DQ5" s="135">
        <f t="shared" si="5"/>
        <v>0</v>
      </c>
      <c r="DR5" s="135">
        <f t="shared" si="5"/>
        <v>0</v>
      </c>
      <c r="DS5" s="135">
        <f t="shared" si="5"/>
        <v>0</v>
      </c>
    </row>
    <row r="6" spans="1:123" ht="15.75" customHeight="1" x14ac:dyDescent="0.25">
      <c r="A6" s="124">
        <v>1</v>
      </c>
      <c r="B6" s="136" t="s">
        <v>329</v>
      </c>
      <c r="C6" s="137">
        <f>БизнесПлан!J75</f>
        <v>0</v>
      </c>
      <c r="D6" s="138">
        <f>Конструктор!F68</f>
        <v>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</row>
    <row r="7" spans="1:123" ht="15.75" customHeight="1" x14ac:dyDescent="0.25">
      <c r="A7" s="124">
        <v>2</v>
      </c>
      <c r="B7" s="140" t="s">
        <v>330</v>
      </c>
      <c r="C7" s="137">
        <f>БизнесПлан!G75</f>
        <v>0</v>
      </c>
      <c r="D7" s="141">
        <f>Конструктор!F66+Конструктор!F67</f>
        <v>0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</row>
    <row r="8" spans="1:123" ht="15.75" customHeight="1" x14ac:dyDescent="0.25">
      <c r="A8" s="124">
        <v>3</v>
      </c>
      <c r="B8" s="143" t="s">
        <v>331</v>
      </c>
      <c r="C8" s="144">
        <f>SUM(C9:C12)</f>
        <v>0</v>
      </c>
      <c r="D8" s="145">
        <f>SUM(D9:D12)</f>
        <v>0</v>
      </c>
      <c r="E8" s="146">
        <f t="shared" ref="E8:BP8" si="6">SUM(E9:E12)</f>
        <v>0</v>
      </c>
      <c r="F8" s="146">
        <f t="shared" si="6"/>
        <v>0</v>
      </c>
      <c r="G8" s="146">
        <f t="shared" si="6"/>
        <v>0</v>
      </c>
      <c r="H8" s="146">
        <f t="shared" si="6"/>
        <v>0</v>
      </c>
      <c r="I8" s="146">
        <f t="shared" si="6"/>
        <v>0</v>
      </c>
      <c r="J8" s="146">
        <f t="shared" si="6"/>
        <v>0</v>
      </c>
      <c r="K8" s="146">
        <f t="shared" si="6"/>
        <v>0</v>
      </c>
      <c r="L8" s="146">
        <f t="shared" si="6"/>
        <v>0</v>
      </c>
      <c r="M8" s="146">
        <f t="shared" si="6"/>
        <v>0</v>
      </c>
      <c r="N8" s="146">
        <f t="shared" si="6"/>
        <v>0</v>
      </c>
      <c r="O8" s="146">
        <f t="shared" si="6"/>
        <v>0</v>
      </c>
      <c r="P8" s="146">
        <f t="shared" si="6"/>
        <v>0</v>
      </c>
      <c r="Q8" s="146">
        <f t="shared" si="6"/>
        <v>0</v>
      </c>
      <c r="R8" s="146">
        <f t="shared" si="6"/>
        <v>0</v>
      </c>
      <c r="S8" s="146">
        <f t="shared" si="6"/>
        <v>0</v>
      </c>
      <c r="T8" s="146">
        <f t="shared" si="6"/>
        <v>0</v>
      </c>
      <c r="U8" s="146">
        <f t="shared" si="6"/>
        <v>0</v>
      </c>
      <c r="V8" s="146">
        <f t="shared" si="6"/>
        <v>0</v>
      </c>
      <c r="W8" s="146">
        <f t="shared" si="6"/>
        <v>0</v>
      </c>
      <c r="X8" s="146">
        <f t="shared" si="6"/>
        <v>0</v>
      </c>
      <c r="Y8" s="146">
        <f t="shared" si="6"/>
        <v>0</v>
      </c>
      <c r="Z8" s="146">
        <f t="shared" si="6"/>
        <v>0</v>
      </c>
      <c r="AA8" s="146">
        <f t="shared" si="6"/>
        <v>0</v>
      </c>
      <c r="AB8" s="146">
        <f t="shared" si="6"/>
        <v>0</v>
      </c>
      <c r="AC8" s="146">
        <f t="shared" si="6"/>
        <v>0</v>
      </c>
      <c r="AD8" s="146">
        <f t="shared" si="6"/>
        <v>0</v>
      </c>
      <c r="AE8" s="146">
        <f t="shared" si="6"/>
        <v>0</v>
      </c>
      <c r="AF8" s="146">
        <f t="shared" si="6"/>
        <v>0</v>
      </c>
      <c r="AG8" s="146">
        <f t="shared" si="6"/>
        <v>0</v>
      </c>
      <c r="AH8" s="146">
        <f t="shared" si="6"/>
        <v>0</v>
      </c>
      <c r="AI8" s="146">
        <f t="shared" si="6"/>
        <v>0</v>
      </c>
      <c r="AJ8" s="146">
        <f t="shared" si="6"/>
        <v>0</v>
      </c>
      <c r="AK8" s="146">
        <f t="shared" si="6"/>
        <v>0</v>
      </c>
      <c r="AL8" s="146">
        <f t="shared" si="6"/>
        <v>0</v>
      </c>
      <c r="AM8" s="146">
        <f t="shared" si="6"/>
        <v>0</v>
      </c>
      <c r="AN8" s="146">
        <f t="shared" si="6"/>
        <v>0</v>
      </c>
      <c r="AO8" s="146">
        <f t="shared" si="6"/>
        <v>0</v>
      </c>
      <c r="AP8" s="146">
        <f t="shared" si="6"/>
        <v>0</v>
      </c>
      <c r="AQ8" s="146">
        <f t="shared" si="6"/>
        <v>0</v>
      </c>
      <c r="AR8" s="146">
        <f t="shared" si="6"/>
        <v>0</v>
      </c>
      <c r="AS8" s="146">
        <f t="shared" si="6"/>
        <v>0</v>
      </c>
      <c r="AT8" s="146">
        <f t="shared" si="6"/>
        <v>0</v>
      </c>
      <c r="AU8" s="146">
        <f t="shared" si="6"/>
        <v>0</v>
      </c>
      <c r="AV8" s="146">
        <f t="shared" si="6"/>
        <v>0</v>
      </c>
      <c r="AW8" s="146">
        <f t="shared" si="6"/>
        <v>0</v>
      </c>
      <c r="AX8" s="146">
        <f t="shared" si="6"/>
        <v>0</v>
      </c>
      <c r="AY8" s="146">
        <f t="shared" si="6"/>
        <v>0</v>
      </c>
      <c r="AZ8" s="146">
        <f t="shared" si="6"/>
        <v>0</v>
      </c>
      <c r="BA8" s="146">
        <f t="shared" si="6"/>
        <v>0</v>
      </c>
      <c r="BB8" s="146">
        <f t="shared" si="6"/>
        <v>0</v>
      </c>
      <c r="BC8" s="146">
        <f t="shared" si="6"/>
        <v>0</v>
      </c>
      <c r="BD8" s="146">
        <f t="shared" si="6"/>
        <v>0</v>
      </c>
      <c r="BE8" s="146">
        <f t="shared" si="6"/>
        <v>0</v>
      </c>
      <c r="BF8" s="146">
        <f t="shared" si="6"/>
        <v>0</v>
      </c>
      <c r="BG8" s="146">
        <f t="shared" si="6"/>
        <v>0</v>
      </c>
      <c r="BH8" s="146">
        <f t="shared" si="6"/>
        <v>0</v>
      </c>
      <c r="BI8" s="146">
        <f t="shared" si="6"/>
        <v>0</v>
      </c>
      <c r="BJ8" s="146">
        <f t="shared" si="6"/>
        <v>0</v>
      </c>
      <c r="BK8" s="146">
        <f t="shared" si="6"/>
        <v>0</v>
      </c>
      <c r="BL8" s="146">
        <f t="shared" si="6"/>
        <v>0</v>
      </c>
      <c r="BM8" s="146">
        <f t="shared" si="6"/>
        <v>0</v>
      </c>
      <c r="BN8" s="146">
        <f t="shared" si="6"/>
        <v>0</v>
      </c>
      <c r="BO8" s="146">
        <f t="shared" si="6"/>
        <v>0</v>
      </c>
      <c r="BP8" s="146">
        <f t="shared" si="6"/>
        <v>0</v>
      </c>
      <c r="BQ8" s="146">
        <f t="shared" ref="BQ8:DS8" si="7">SUM(BQ9:BQ12)</f>
        <v>0</v>
      </c>
      <c r="BR8" s="146">
        <f t="shared" si="7"/>
        <v>0</v>
      </c>
      <c r="BS8" s="146">
        <f t="shared" si="7"/>
        <v>0</v>
      </c>
      <c r="BT8" s="146">
        <f t="shared" si="7"/>
        <v>0</v>
      </c>
      <c r="BU8" s="146">
        <f t="shared" si="7"/>
        <v>0</v>
      </c>
      <c r="BV8" s="146">
        <f t="shared" si="7"/>
        <v>0</v>
      </c>
      <c r="BW8" s="146">
        <f t="shared" si="7"/>
        <v>0</v>
      </c>
      <c r="BX8" s="146">
        <f t="shared" si="7"/>
        <v>0</v>
      </c>
      <c r="BY8" s="146">
        <f t="shared" si="7"/>
        <v>0</v>
      </c>
      <c r="BZ8" s="146">
        <f t="shared" si="7"/>
        <v>0</v>
      </c>
      <c r="CA8" s="146">
        <f t="shared" si="7"/>
        <v>0</v>
      </c>
      <c r="CB8" s="146">
        <f t="shared" si="7"/>
        <v>0</v>
      </c>
      <c r="CC8" s="146">
        <f t="shared" si="7"/>
        <v>0</v>
      </c>
      <c r="CD8" s="146">
        <f t="shared" si="7"/>
        <v>0</v>
      </c>
      <c r="CE8" s="146">
        <f t="shared" si="7"/>
        <v>0</v>
      </c>
      <c r="CF8" s="146">
        <f t="shared" si="7"/>
        <v>0</v>
      </c>
      <c r="CG8" s="146">
        <f t="shared" si="7"/>
        <v>0</v>
      </c>
      <c r="CH8" s="146">
        <f t="shared" si="7"/>
        <v>0</v>
      </c>
      <c r="CI8" s="146">
        <f t="shared" si="7"/>
        <v>0</v>
      </c>
      <c r="CJ8" s="146">
        <f t="shared" si="7"/>
        <v>0</v>
      </c>
      <c r="CK8" s="146">
        <f t="shared" si="7"/>
        <v>0</v>
      </c>
      <c r="CL8" s="146">
        <f t="shared" si="7"/>
        <v>0</v>
      </c>
      <c r="CM8" s="146">
        <f t="shared" si="7"/>
        <v>0</v>
      </c>
      <c r="CN8" s="146">
        <f t="shared" si="7"/>
        <v>0</v>
      </c>
      <c r="CO8" s="146">
        <f t="shared" si="7"/>
        <v>0</v>
      </c>
      <c r="CP8" s="146">
        <f t="shared" si="7"/>
        <v>0</v>
      </c>
      <c r="CQ8" s="146">
        <f t="shared" si="7"/>
        <v>0</v>
      </c>
      <c r="CR8" s="146">
        <f t="shared" si="7"/>
        <v>0</v>
      </c>
      <c r="CS8" s="146">
        <f t="shared" si="7"/>
        <v>0</v>
      </c>
      <c r="CT8" s="146">
        <f t="shared" si="7"/>
        <v>0</v>
      </c>
      <c r="CU8" s="146">
        <f t="shared" si="7"/>
        <v>0</v>
      </c>
      <c r="CV8" s="146">
        <f t="shared" si="7"/>
        <v>0</v>
      </c>
      <c r="CW8" s="146">
        <f t="shared" si="7"/>
        <v>0</v>
      </c>
      <c r="CX8" s="146">
        <f t="shared" si="7"/>
        <v>0</v>
      </c>
      <c r="CY8" s="146">
        <f t="shared" si="7"/>
        <v>0</v>
      </c>
      <c r="CZ8" s="146">
        <f t="shared" si="7"/>
        <v>0</v>
      </c>
      <c r="DA8" s="146">
        <f t="shared" si="7"/>
        <v>0</v>
      </c>
      <c r="DB8" s="146">
        <f t="shared" si="7"/>
        <v>0</v>
      </c>
      <c r="DC8" s="146">
        <f t="shared" si="7"/>
        <v>0</v>
      </c>
      <c r="DD8" s="146">
        <f t="shared" si="7"/>
        <v>0</v>
      </c>
      <c r="DE8" s="146">
        <f t="shared" si="7"/>
        <v>0</v>
      </c>
      <c r="DF8" s="146">
        <f t="shared" si="7"/>
        <v>0</v>
      </c>
      <c r="DG8" s="146">
        <f t="shared" si="7"/>
        <v>0</v>
      </c>
      <c r="DH8" s="146">
        <f t="shared" si="7"/>
        <v>0</v>
      </c>
      <c r="DI8" s="146">
        <f t="shared" si="7"/>
        <v>0</v>
      </c>
      <c r="DJ8" s="146">
        <f t="shared" si="7"/>
        <v>0</v>
      </c>
      <c r="DK8" s="146">
        <f t="shared" si="7"/>
        <v>0</v>
      </c>
      <c r="DL8" s="146">
        <f t="shared" si="7"/>
        <v>0</v>
      </c>
      <c r="DM8" s="146">
        <f t="shared" si="7"/>
        <v>0</v>
      </c>
      <c r="DN8" s="146">
        <f t="shared" si="7"/>
        <v>0</v>
      </c>
      <c r="DO8" s="146">
        <f t="shared" si="7"/>
        <v>0</v>
      </c>
      <c r="DP8" s="146">
        <f t="shared" si="7"/>
        <v>0</v>
      </c>
      <c r="DQ8" s="146">
        <f t="shared" si="7"/>
        <v>0</v>
      </c>
      <c r="DR8" s="146">
        <f t="shared" si="7"/>
        <v>0</v>
      </c>
      <c r="DS8" s="146">
        <f t="shared" si="7"/>
        <v>0</v>
      </c>
    </row>
    <row r="9" spans="1:123" ht="15.75" customHeight="1" x14ac:dyDescent="0.25">
      <c r="A9" s="124">
        <v>4</v>
      </c>
      <c r="B9" s="147" t="s">
        <v>332</v>
      </c>
      <c r="C9" s="148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</row>
    <row r="10" spans="1:123" ht="15.75" customHeight="1" x14ac:dyDescent="0.25">
      <c r="A10" s="124">
        <v>5</v>
      </c>
      <c r="B10" s="229" t="s">
        <v>368</v>
      </c>
      <c r="C10" s="148">
        <f>БизнесПлан!M75</f>
        <v>0</v>
      </c>
      <c r="D10" s="149">
        <f>Конструктор!F64+Конструктор!F65</f>
        <v>0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</row>
    <row r="11" spans="1:123" ht="15.75" customHeight="1" x14ac:dyDescent="0.25">
      <c r="A11" s="124">
        <v>6</v>
      </c>
      <c r="B11" s="136" t="s">
        <v>333</v>
      </c>
      <c r="C11" s="148"/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>
        <f>SUM(AN14:AN24)</f>
        <v>0</v>
      </c>
      <c r="AO11" s="150">
        <f t="shared" ref="AO11:CZ11" si="8">SUM(AO14:AO24)</f>
        <v>0</v>
      </c>
      <c r="AP11" s="150">
        <f t="shared" si="8"/>
        <v>0</v>
      </c>
      <c r="AQ11" s="150">
        <f t="shared" si="8"/>
        <v>0</v>
      </c>
      <c r="AR11" s="150">
        <f t="shared" si="8"/>
        <v>0</v>
      </c>
      <c r="AS11" s="150">
        <f t="shared" si="8"/>
        <v>0</v>
      </c>
      <c r="AT11" s="150">
        <f t="shared" si="8"/>
        <v>0</v>
      </c>
      <c r="AU11" s="150">
        <f t="shared" si="8"/>
        <v>0</v>
      </c>
      <c r="AV11" s="150">
        <f t="shared" si="8"/>
        <v>0</v>
      </c>
      <c r="AW11" s="150">
        <f t="shared" si="8"/>
        <v>0</v>
      </c>
      <c r="AX11" s="150">
        <f t="shared" si="8"/>
        <v>0</v>
      </c>
      <c r="AY11" s="150">
        <f t="shared" si="8"/>
        <v>0</v>
      </c>
      <c r="AZ11" s="150">
        <f t="shared" si="8"/>
        <v>0</v>
      </c>
      <c r="BA11" s="150">
        <f t="shared" si="8"/>
        <v>0</v>
      </c>
      <c r="BB11" s="150">
        <f t="shared" si="8"/>
        <v>0</v>
      </c>
      <c r="BC11" s="150">
        <f t="shared" si="8"/>
        <v>0</v>
      </c>
      <c r="BD11" s="150">
        <f t="shared" si="8"/>
        <v>0</v>
      </c>
      <c r="BE11" s="150">
        <f t="shared" si="8"/>
        <v>0</v>
      </c>
      <c r="BF11" s="150">
        <f t="shared" si="8"/>
        <v>0</v>
      </c>
      <c r="BG11" s="150">
        <f t="shared" si="8"/>
        <v>0</v>
      </c>
      <c r="BH11" s="150">
        <f t="shared" si="8"/>
        <v>0</v>
      </c>
      <c r="BI11" s="150">
        <f t="shared" si="8"/>
        <v>0</v>
      </c>
      <c r="BJ11" s="150">
        <f t="shared" si="8"/>
        <v>0</v>
      </c>
      <c r="BK11" s="150">
        <f t="shared" si="8"/>
        <v>0</v>
      </c>
      <c r="BL11" s="150">
        <f t="shared" si="8"/>
        <v>0</v>
      </c>
      <c r="BM11" s="150">
        <f t="shared" si="8"/>
        <v>0</v>
      </c>
      <c r="BN11" s="150">
        <f t="shared" si="8"/>
        <v>0</v>
      </c>
      <c r="BO11" s="150">
        <f t="shared" si="8"/>
        <v>0</v>
      </c>
      <c r="BP11" s="150">
        <f t="shared" si="8"/>
        <v>0</v>
      </c>
      <c r="BQ11" s="150">
        <f t="shared" si="8"/>
        <v>0</v>
      </c>
      <c r="BR11" s="150">
        <f t="shared" si="8"/>
        <v>0</v>
      </c>
      <c r="BS11" s="150">
        <f t="shared" si="8"/>
        <v>0</v>
      </c>
      <c r="BT11" s="150">
        <f t="shared" si="8"/>
        <v>0</v>
      </c>
      <c r="BU11" s="150">
        <f t="shared" si="8"/>
        <v>0</v>
      </c>
      <c r="BV11" s="150">
        <f t="shared" si="8"/>
        <v>0</v>
      </c>
      <c r="BW11" s="150">
        <f t="shared" si="8"/>
        <v>0</v>
      </c>
      <c r="BX11" s="150">
        <f t="shared" si="8"/>
        <v>0</v>
      </c>
      <c r="BY11" s="150">
        <f t="shared" si="8"/>
        <v>0</v>
      </c>
      <c r="BZ11" s="150">
        <f t="shared" si="8"/>
        <v>0</v>
      </c>
      <c r="CA11" s="150">
        <f t="shared" si="8"/>
        <v>0</v>
      </c>
      <c r="CB11" s="150">
        <f t="shared" si="8"/>
        <v>0</v>
      </c>
      <c r="CC11" s="150">
        <f t="shared" si="8"/>
        <v>0</v>
      </c>
      <c r="CD11" s="150">
        <f t="shared" si="8"/>
        <v>0</v>
      </c>
      <c r="CE11" s="150">
        <f t="shared" si="8"/>
        <v>0</v>
      </c>
      <c r="CF11" s="150">
        <f t="shared" si="8"/>
        <v>0</v>
      </c>
      <c r="CG11" s="150">
        <f t="shared" si="8"/>
        <v>0</v>
      </c>
      <c r="CH11" s="150">
        <f t="shared" si="8"/>
        <v>0</v>
      </c>
      <c r="CI11" s="150">
        <f t="shared" si="8"/>
        <v>0</v>
      </c>
      <c r="CJ11" s="150">
        <f t="shared" si="8"/>
        <v>0</v>
      </c>
      <c r="CK11" s="150">
        <f t="shared" si="8"/>
        <v>0</v>
      </c>
      <c r="CL11" s="150">
        <f t="shared" si="8"/>
        <v>0</v>
      </c>
      <c r="CM11" s="150">
        <f t="shared" si="8"/>
        <v>0</v>
      </c>
      <c r="CN11" s="150">
        <f t="shared" si="8"/>
        <v>0</v>
      </c>
      <c r="CO11" s="150">
        <f t="shared" si="8"/>
        <v>0</v>
      </c>
      <c r="CP11" s="150">
        <f t="shared" si="8"/>
        <v>0</v>
      </c>
      <c r="CQ11" s="150">
        <f t="shared" si="8"/>
        <v>0</v>
      </c>
      <c r="CR11" s="150">
        <f t="shared" si="8"/>
        <v>0</v>
      </c>
      <c r="CS11" s="150">
        <f t="shared" si="8"/>
        <v>0</v>
      </c>
      <c r="CT11" s="150">
        <f t="shared" si="8"/>
        <v>0</v>
      </c>
      <c r="CU11" s="150">
        <f t="shared" si="8"/>
        <v>0</v>
      </c>
      <c r="CV11" s="150">
        <f t="shared" si="8"/>
        <v>0</v>
      </c>
      <c r="CW11" s="150">
        <f t="shared" si="8"/>
        <v>0</v>
      </c>
      <c r="CX11" s="150">
        <f t="shared" si="8"/>
        <v>0</v>
      </c>
      <c r="CY11" s="150">
        <f t="shared" si="8"/>
        <v>0</v>
      </c>
      <c r="CZ11" s="150">
        <f t="shared" si="8"/>
        <v>0</v>
      </c>
      <c r="DA11" s="150">
        <f t="shared" ref="DA11:DS11" si="9">SUM(DA14:DA24)</f>
        <v>0</v>
      </c>
      <c r="DB11" s="150">
        <f t="shared" si="9"/>
        <v>0</v>
      </c>
      <c r="DC11" s="150">
        <f t="shared" si="9"/>
        <v>0</v>
      </c>
      <c r="DD11" s="150">
        <f t="shared" si="9"/>
        <v>0</v>
      </c>
      <c r="DE11" s="150">
        <f t="shared" si="9"/>
        <v>0</v>
      </c>
      <c r="DF11" s="150">
        <f t="shared" si="9"/>
        <v>0</v>
      </c>
      <c r="DG11" s="150">
        <f t="shared" si="9"/>
        <v>0</v>
      </c>
      <c r="DH11" s="150">
        <f t="shared" si="9"/>
        <v>0</v>
      </c>
      <c r="DI11" s="150">
        <f t="shared" si="9"/>
        <v>0</v>
      </c>
      <c r="DJ11" s="150">
        <f t="shared" si="9"/>
        <v>0</v>
      </c>
      <c r="DK11" s="150">
        <f t="shared" si="9"/>
        <v>0</v>
      </c>
      <c r="DL11" s="150">
        <f t="shared" si="9"/>
        <v>0</v>
      </c>
      <c r="DM11" s="150">
        <f t="shared" si="9"/>
        <v>0</v>
      </c>
      <c r="DN11" s="150">
        <f t="shared" si="9"/>
        <v>0</v>
      </c>
      <c r="DO11" s="150">
        <f t="shared" si="9"/>
        <v>0</v>
      </c>
      <c r="DP11" s="150">
        <f t="shared" si="9"/>
        <v>0</v>
      </c>
      <c r="DQ11" s="150">
        <f t="shared" si="9"/>
        <v>0</v>
      </c>
      <c r="DR11" s="150">
        <f t="shared" si="9"/>
        <v>0</v>
      </c>
      <c r="DS11" s="150">
        <f t="shared" si="9"/>
        <v>0</v>
      </c>
    </row>
    <row r="12" spans="1:123" ht="15.75" customHeight="1" thickBot="1" x14ac:dyDescent="0.3">
      <c r="A12" s="124">
        <v>7</v>
      </c>
      <c r="B12" s="228" t="s">
        <v>366</v>
      </c>
      <c r="C12" s="148"/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</row>
    <row r="13" spans="1:123" ht="15.75" customHeight="1" thickBot="1" x14ac:dyDescent="0.3">
      <c r="A13" s="131" t="s">
        <v>327</v>
      </c>
      <c r="B13" s="132" t="s">
        <v>334</v>
      </c>
      <c r="C13" s="133">
        <f t="shared" ref="C13:AH13" si="10">SUM(C14:C25)</f>
        <v>0</v>
      </c>
      <c r="D13" s="134">
        <f t="shared" si="10"/>
        <v>0</v>
      </c>
      <c r="E13" s="135">
        <f t="shared" si="10"/>
        <v>0</v>
      </c>
      <c r="F13" s="135">
        <f t="shared" si="10"/>
        <v>0</v>
      </c>
      <c r="G13" s="135">
        <f t="shared" si="10"/>
        <v>0</v>
      </c>
      <c r="H13" s="135">
        <f t="shared" si="10"/>
        <v>0</v>
      </c>
      <c r="I13" s="135">
        <f t="shared" si="10"/>
        <v>0</v>
      </c>
      <c r="J13" s="135">
        <f t="shared" si="10"/>
        <v>0</v>
      </c>
      <c r="K13" s="135">
        <f t="shared" si="10"/>
        <v>0</v>
      </c>
      <c r="L13" s="135">
        <f t="shared" si="10"/>
        <v>0</v>
      </c>
      <c r="M13" s="135">
        <f t="shared" si="10"/>
        <v>0</v>
      </c>
      <c r="N13" s="135">
        <f t="shared" si="10"/>
        <v>0</v>
      </c>
      <c r="O13" s="135">
        <f t="shared" si="10"/>
        <v>0</v>
      </c>
      <c r="P13" s="135">
        <f t="shared" si="10"/>
        <v>0</v>
      </c>
      <c r="Q13" s="135">
        <f t="shared" si="10"/>
        <v>0</v>
      </c>
      <c r="R13" s="135">
        <f t="shared" si="10"/>
        <v>0</v>
      </c>
      <c r="S13" s="135">
        <f t="shared" si="10"/>
        <v>0</v>
      </c>
      <c r="T13" s="135">
        <f t="shared" si="10"/>
        <v>0</v>
      </c>
      <c r="U13" s="135">
        <f t="shared" si="10"/>
        <v>0</v>
      </c>
      <c r="V13" s="135">
        <f t="shared" si="10"/>
        <v>0</v>
      </c>
      <c r="W13" s="135">
        <f t="shared" si="10"/>
        <v>0</v>
      </c>
      <c r="X13" s="135">
        <f t="shared" si="10"/>
        <v>0</v>
      </c>
      <c r="Y13" s="135">
        <f t="shared" si="10"/>
        <v>0</v>
      </c>
      <c r="Z13" s="135">
        <f t="shared" si="10"/>
        <v>0</v>
      </c>
      <c r="AA13" s="135">
        <f t="shared" si="10"/>
        <v>0</v>
      </c>
      <c r="AB13" s="135">
        <f t="shared" si="10"/>
        <v>0</v>
      </c>
      <c r="AC13" s="135">
        <f t="shared" si="10"/>
        <v>0</v>
      </c>
      <c r="AD13" s="135">
        <f t="shared" si="10"/>
        <v>0</v>
      </c>
      <c r="AE13" s="135">
        <f t="shared" si="10"/>
        <v>0</v>
      </c>
      <c r="AF13" s="135">
        <f t="shared" si="10"/>
        <v>0</v>
      </c>
      <c r="AG13" s="135">
        <f t="shared" si="10"/>
        <v>0</v>
      </c>
      <c r="AH13" s="135">
        <f t="shared" si="10"/>
        <v>0</v>
      </c>
      <c r="AI13" s="135">
        <f t="shared" ref="AI13:CT13" si="11">SUM(AI14:AI25)</f>
        <v>0</v>
      </c>
      <c r="AJ13" s="135">
        <f t="shared" si="11"/>
        <v>0</v>
      </c>
      <c r="AK13" s="135">
        <f t="shared" si="11"/>
        <v>0</v>
      </c>
      <c r="AL13" s="135">
        <f t="shared" si="11"/>
        <v>0</v>
      </c>
      <c r="AM13" s="135">
        <f t="shared" si="11"/>
        <v>0</v>
      </c>
      <c r="AN13" s="135">
        <f t="shared" si="11"/>
        <v>0</v>
      </c>
      <c r="AO13" s="135">
        <f t="shared" si="11"/>
        <v>0</v>
      </c>
      <c r="AP13" s="135">
        <f t="shared" si="11"/>
        <v>0</v>
      </c>
      <c r="AQ13" s="135">
        <f t="shared" si="11"/>
        <v>0</v>
      </c>
      <c r="AR13" s="135">
        <f t="shared" si="11"/>
        <v>0</v>
      </c>
      <c r="AS13" s="135">
        <f t="shared" si="11"/>
        <v>0</v>
      </c>
      <c r="AT13" s="135">
        <f t="shared" si="11"/>
        <v>0</v>
      </c>
      <c r="AU13" s="135">
        <f t="shared" si="11"/>
        <v>0</v>
      </c>
      <c r="AV13" s="135">
        <f t="shared" si="11"/>
        <v>0</v>
      </c>
      <c r="AW13" s="135">
        <f t="shared" si="11"/>
        <v>0</v>
      </c>
      <c r="AX13" s="135">
        <f t="shared" si="11"/>
        <v>0</v>
      </c>
      <c r="AY13" s="135">
        <f t="shared" si="11"/>
        <v>0</v>
      </c>
      <c r="AZ13" s="135">
        <f t="shared" si="11"/>
        <v>0</v>
      </c>
      <c r="BA13" s="135">
        <f t="shared" si="11"/>
        <v>0</v>
      </c>
      <c r="BB13" s="135">
        <f t="shared" si="11"/>
        <v>0</v>
      </c>
      <c r="BC13" s="135">
        <f t="shared" si="11"/>
        <v>0</v>
      </c>
      <c r="BD13" s="135">
        <f t="shared" si="11"/>
        <v>0</v>
      </c>
      <c r="BE13" s="135">
        <f t="shared" si="11"/>
        <v>0</v>
      </c>
      <c r="BF13" s="135">
        <f t="shared" si="11"/>
        <v>0</v>
      </c>
      <c r="BG13" s="135">
        <f t="shared" si="11"/>
        <v>0</v>
      </c>
      <c r="BH13" s="135">
        <f t="shared" si="11"/>
        <v>0</v>
      </c>
      <c r="BI13" s="135">
        <f t="shared" si="11"/>
        <v>0</v>
      </c>
      <c r="BJ13" s="135">
        <f t="shared" si="11"/>
        <v>0</v>
      </c>
      <c r="BK13" s="135">
        <f t="shared" si="11"/>
        <v>0</v>
      </c>
      <c r="BL13" s="135">
        <f t="shared" si="11"/>
        <v>0</v>
      </c>
      <c r="BM13" s="135">
        <f t="shared" si="11"/>
        <v>0</v>
      </c>
      <c r="BN13" s="135">
        <f t="shared" si="11"/>
        <v>0</v>
      </c>
      <c r="BO13" s="135">
        <f t="shared" si="11"/>
        <v>0</v>
      </c>
      <c r="BP13" s="135">
        <f t="shared" si="11"/>
        <v>0</v>
      </c>
      <c r="BQ13" s="135">
        <f t="shared" si="11"/>
        <v>0</v>
      </c>
      <c r="BR13" s="135">
        <f t="shared" si="11"/>
        <v>0</v>
      </c>
      <c r="BS13" s="135">
        <f t="shared" si="11"/>
        <v>0</v>
      </c>
      <c r="BT13" s="135">
        <f t="shared" si="11"/>
        <v>0</v>
      </c>
      <c r="BU13" s="135">
        <f t="shared" si="11"/>
        <v>0</v>
      </c>
      <c r="BV13" s="135">
        <f t="shared" si="11"/>
        <v>0</v>
      </c>
      <c r="BW13" s="135">
        <f t="shared" si="11"/>
        <v>0</v>
      </c>
      <c r="BX13" s="135">
        <f t="shared" si="11"/>
        <v>0</v>
      </c>
      <c r="BY13" s="135">
        <f t="shared" si="11"/>
        <v>0</v>
      </c>
      <c r="BZ13" s="135">
        <f t="shared" si="11"/>
        <v>0</v>
      </c>
      <c r="CA13" s="135">
        <f t="shared" si="11"/>
        <v>0</v>
      </c>
      <c r="CB13" s="135">
        <f t="shared" si="11"/>
        <v>0</v>
      </c>
      <c r="CC13" s="135">
        <f t="shared" si="11"/>
        <v>0</v>
      </c>
      <c r="CD13" s="135">
        <f t="shared" si="11"/>
        <v>0</v>
      </c>
      <c r="CE13" s="135">
        <f t="shared" si="11"/>
        <v>0</v>
      </c>
      <c r="CF13" s="135">
        <f t="shared" si="11"/>
        <v>0</v>
      </c>
      <c r="CG13" s="135">
        <f t="shared" si="11"/>
        <v>0</v>
      </c>
      <c r="CH13" s="135">
        <f t="shared" si="11"/>
        <v>0</v>
      </c>
      <c r="CI13" s="135">
        <f t="shared" si="11"/>
        <v>0</v>
      </c>
      <c r="CJ13" s="135">
        <f t="shared" si="11"/>
        <v>0</v>
      </c>
      <c r="CK13" s="135">
        <f t="shared" si="11"/>
        <v>0</v>
      </c>
      <c r="CL13" s="135">
        <f t="shared" si="11"/>
        <v>0</v>
      </c>
      <c r="CM13" s="135">
        <f t="shared" si="11"/>
        <v>0</v>
      </c>
      <c r="CN13" s="135">
        <f t="shared" si="11"/>
        <v>0</v>
      </c>
      <c r="CO13" s="135">
        <f t="shared" si="11"/>
        <v>0</v>
      </c>
      <c r="CP13" s="135">
        <f t="shared" si="11"/>
        <v>0</v>
      </c>
      <c r="CQ13" s="135">
        <f t="shared" si="11"/>
        <v>0</v>
      </c>
      <c r="CR13" s="135">
        <f t="shared" si="11"/>
        <v>0</v>
      </c>
      <c r="CS13" s="135">
        <f t="shared" si="11"/>
        <v>0</v>
      </c>
      <c r="CT13" s="135">
        <f t="shared" si="11"/>
        <v>0</v>
      </c>
      <c r="CU13" s="135">
        <f t="shared" ref="CU13:DS13" si="12">SUM(CU14:CU25)</f>
        <v>0</v>
      </c>
      <c r="CV13" s="135">
        <f t="shared" si="12"/>
        <v>0</v>
      </c>
      <c r="CW13" s="135">
        <f t="shared" si="12"/>
        <v>0</v>
      </c>
      <c r="CX13" s="135">
        <f t="shared" si="12"/>
        <v>0</v>
      </c>
      <c r="CY13" s="135">
        <f t="shared" si="12"/>
        <v>0</v>
      </c>
      <c r="CZ13" s="135">
        <f t="shared" si="12"/>
        <v>0</v>
      </c>
      <c r="DA13" s="135">
        <f t="shared" si="12"/>
        <v>0</v>
      </c>
      <c r="DB13" s="135">
        <f t="shared" si="12"/>
        <v>0</v>
      </c>
      <c r="DC13" s="135">
        <f t="shared" si="12"/>
        <v>0</v>
      </c>
      <c r="DD13" s="135">
        <f t="shared" si="12"/>
        <v>0</v>
      </c>
      <c r="DE13" s="135">
        <f t="shared" si="12"/>
        <v>0</v>
      </c>
      <c r="DF13" s="135">
        <f t="shared" si="12"/>
        <v>0</v>
      </c>
      <c r="DG13" s="135">
        <f t="shared" si="12"/>
        <v>0</v>
      </c>
      <c r="DH13" s="135">
        <f t="shared" si="12"/>
        <v>0</v>
      </c>
      <c r="DI13" s="135">
        <f t="shared" si="12"/>
        <v>0</v>
      </c>
      <c r="DJ13" s="135">
        <f t="shared" si="12"/>
        <v>0</v>
      </c>
      <c r="DK13" s="135">
        <f t="shared" si="12"/>
        <v>0</v>
      </c>
      <c r="DL13" s="135">
        <f t="shared" si="12"/>
        <v>0</v>
      </c>
      <c r="DM13" s="135">
        <f t="shared" si="12"/>
        <v>0</v>
      </c>
      <c r="DN13" s="135">
        <f t="shared" si="12"/>
        <v>0</v>
      </c>
      <c r="DO13" s="135">
        <f t="shared" si="12"/>
        <v>0</v>
      </c>
      <c r="DP13" s="135">
        <f t="shared" si="12"/>
        <v>0</v>
      </c>
      <c r="DQ13" s="135">
        <f t="shared" si="12"/>
        <v>0</v>
      </c>
      <c r="DR13" s="135">
        <f t="shared" si="12"/>
        <v>0</v>
      </c>
      <c r="DS13" s="135">
        <f t="shared" si="12"/>
        <v>0</v>
      </c>
    </row>
    <row r="14" spans="1:123" ht="21.75" customHeight="1" x14ac:dyDescent="0.25">
      <c r="A14" s="124">
        <v>1</v>
      </c>
      <c r="B14" s="151" t="str">
        <f>БизнесПлан!B52</f>
        <v>Посадочный материал</v>
      </c>
      <c r="C14" s="152">
        <f>БизнесПлан!O52</f>
        <v>0</v>
      </c>
      <c r="D14" s="138">
        <f>Конструктор!E33</f>
        <v>0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>
        <f>Конструктор!F33</f>
        <v>0</v>
      </c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>
        <f>Конструктор!G33</f>
        <v>0</v>
      </c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>
        <f>Конструктор!H33</f>
        <v>0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>
        <f>Конструктор!I33</f>
        <v>0</v>
      </c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>
        <f>AZ14</f>
        <v>0</v>
      </c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>
        <f>BL14</f>
        <v>0</v>
      </c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>
        <f>BX14</f>
        <v>0</v>
      </c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>
        <f>CJ14</f>
        <v>0</v>
      </c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>
        <f>CV14</f>
        <v>0</v>
      </c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</row>
    <row r="15" spans="1:123" ht="15.75" customHeight="1" x14ac:dyDescent="0.25">
      <c r="A15" s="124">
        <f>A14+1</f>
        <v>2</v>
      </c>
      <c r="B15" s="151" t="str">
        <f>БизнесПлан!B53</f>
        <v>Аренда земли/выкуп в собственность</v>
      </c>
      <c r="C15" s="152">
        <f>БизнесПлан!O53</f>
        <v>0</v>
      </c>
      <c r="D15" s="138">
        <f>Конструктор!E34</f>
        <v>0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>
        <f>Конструктор!F34</f>
        <v>0</v>
      </c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>
        <f>Конструктор!G34</f>
        <v>0</v>
      </c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>
        <f>Конструктор!H34</f>
        <v>0</v>
      </c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>
        <f>Конструктор!I34</f>
        <v>0</v>
      </c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>
        <f t="shared" ref="BL15:BL16" si="13">AZ15</f>
        <v>0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>
        <f t="shared" ref="BX15:BX16" si="14">BL15</f>
        <v>0</v>
      </c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>
        <f t="shared" ref="CJ15:CJ16" si="15">BX15</f>
        <v>0</v>
      </c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>
        <f t="shared" ref="CV15:CV16" si="16">CJ15</f>
        <v>0</v>
      </c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>
        <f t="shared" ref="DH15:DH16" si="17">CV15</f>
        <v>0</v>
      </c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</row>
    <row r="16" spans="1:123" ht="15" customHeight="1" x14ac:dyDescent="0.25">
      <c r="A16" s="124">
        <f t="shared" ref="A16:A27" si="18">A15+1</f>
        <v>3</v>
      </c>
      <c r="B16" s="151" t="str">
        <f>БизнесПлан!B54</f>
        <v xml:space="preserve">Установка системы капельного орошения "под ключ" </v>
      </c>
      <c r="C16" s="152">
        <f>БизнесПлан!O54</f>
        <v>0</v>
      </c>
      <c r="D16" s="138">
        <f>Конструктор!E35</f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f>Конструктор!F35</f>
        <v>0</v>
      </c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>
        <f>Конструктор!G35</f>
        <v>0</v>
      </c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>
        <f>Конструктор!H35</f>
        <v>0</v>
      </c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>
        <f>Конструктор!I35</f>
        <v>0</v>
      </c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>
        <f t="shared" si="13"/>
        <v>0</v>
      </c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>
        <f t="shared" si="14"/>
        <v>0</v>
      </c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>
        <f t="shared" si="15"/>
        <v>0</v>
      </c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>
        <f t="shared" si="16"/>
        <v>0</v>
      </c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>
        <f t="shared" si="17"/>
        <v>0</v>
      </c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</row>
    <row r="17" spans="1:123" ht="15.75" customHeight="1" x14ac:dyDescent="0.25">
      <c r="A17" s="124">
        <f t="shared" si="18"/>
        <v>4</v>
      </c>
      <c r="B17" s="151" t="str">
        <f>БизнесПлан!B55</f>
        <v>Установка скважины</v>
      </c>
      <c r="C17" s="152">
        <f>БизнесПлан!O55</f>
        <v>0</v>
      </c>
      <c r="D17" s="138">
        <f>Конструктор!E36</f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</row>
    <row r="18" spans="1:123" ht="18.75" customHeight="1" x14ac:dyDescent="0.25">
      <c r="A18" s="124">
        <f t="shared" si="18"/>
        <v>5</v>
      </c>
      <c r="B18" s="151" t="str">
        <f>БизнесПлан!B56</f>
        <v>Трактор садовый МТЗ 82.1</v>
      </c>
      <c r="C18" s="152">
        <f>БизнесПлан!O56</f>
        <v>0</v>
      </c>
      <c r="D18" s="138">
        <f>Конструктор!E37</f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</row>
    <row r="19" spans="1:123" ht="18.75" customHeight="1" x14ac:dyDescent="0.25">
      <c r="A19" s="124">
        <f t="shared" si="18"/>
        <v>6</v>
      </c>
      <c r="B19" s="151" t="str">
        <f>БизнесПлан!B57</f>
        <v>Опрыскиватель 800л</v>
      </c>
      <c r="C19" s="152">
        <f>БизнесПлан!O57</f>
        <v>0</v>
      </c>
      <c r="D19" s="138">
        <f>Конструктор!E38</f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</row>
    <row r="20" spans="1:123" ht="17.25" customHeight="1" x14ac:dyDescent="0.25">
      <c r="A20" s="124">
        <f t="shared" si="18"/>
        <v>7</v>
      </c>
      <c r="B20" s="151" t="str">
        <f>БизнесПлан!B58</f>
        <v>Грядообразователь/пленкоукладчик</v>
      </c>
      <c r="C20" s="152">
        <f>БизнесПлан!O58</f>
        <v>0</v>
      </c>
      <c r="D20" s="138">
        <f>Конструктор!E39</f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</row>
    <row r="21" spans="1:123" ht="21" customHeight="1" x14ac:dyDescent="0.25">
      <c r="A21" s="124">
        <f t="shared" si="18"/>
        <v>8</v>
      </c>
      <c r="B21" s="151" t="str">
        <f>БизнесПлан!B59</f>
        <v>Фреза</v>
      </c>
      <c r="C21" s="152">
        <f>БизнесПлан!O59</f>
        <v>0</v>
      </c>
      <c r="D21" s="138">
        <f>Конструктор!E40</f>
        <v>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</row>
    <row r="22" spans="1:123" ht="19.5" customHeight="1" x14ac:dyDescent="0.25">
      <c r="A22" s="124">
        <f t="shared" si="18"/>
        <v>9</v>
      </c>
      <c r="B22" s="151" t="str">
        <f>БизнесПлан!B60</f>
        <v>БДМ</v>
      </c>
      <c r="C22" s="152">
        <f>БизнесПлан!O60</f>
        <v>0</v>
      </c>
      <c r="D22" s="138">
        <f>Конструктор!E41</f>
        <v>0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</row>
    <row r="23" spans="1:123" ht="15.75" customHeight="1" x14ac:dyDescent="0.25">
      <c r="A23" s="124">
        <f t="shared" si="18"/>
        <v>10</v>
      </c>
      <c r="B23" s="151" t="str">
        <f>БизнесПлан!B61</f>
        <v>Плуг</v>
      </c>
      <c r="C23" s="152">
        <f>БизнесПлан!O61</f>
        <v>0</v>
      </c>
      <c r="D23" s="138">
        <f>Конструктор!E42</f>
        <v>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</row>
    <row r="24" spans="1:123" ht="15.75" customHeight="1" x14ac:dyDescent="0.25">
      <c r="A24" s="124">
        <f t="shared" si="18"/>
        <v>11</v>
      </c>
      <c r="B24" s="151" t="str">
        <f>БизнесПлан!B62</f>
        <v>Перфорированная мульча, Укрывной материал</v>
      </c>
      <c r="C24" s="152">
        <f>БизнесПлан!O62</f>
        <v>0</v>
      </c>
      <c r="D24" s="138">
        <f>Конструктор!E43</f>
        <v>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>
        <f>Конструктор!E43</f>
        <v>0</v>
      </c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>
        <f>Конструктор!G43</f>
        <v>0</v>
      </c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>
        <f>Конструктор!H43</f>
        <v>0</v>
      </c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>
        <f>Конструктор!I43</f>
        <v>0</v>
      </c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>
        <f>AZ24</f>
        <v>0</v>
      </c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>
        <f>BL24</f>
        <v>0</v>
      </c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>
        <f>BX24</f>
        <v>0</v>
      </c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>
        <f>CJ24</f>
        <v>0</v>
      </c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>
        <f>CV24</f>
        <v>0</v>
      </c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</row>
    <row r="25" spans="1:123" ht="15.75" customHeight="1" thickBot="1" x14ac:dyDescent="0.3">
      <c r="A25" s="124">
        <f t="shared" si="18"/>
        <v>12</v>
      </c>
      <c r="B25" s="151" t="str">
        <f>БизнесПлан!B63</f>
        <v>Непредвиденные инвест. затраты, всего</v>
      </c>
      <c r="C25" s="152">
        <f>БизнесПлан!O63</f>
        <v>0</v>
      </c>
      <c r="D25" s="138">
        <f>Конструктор!E44</f>
        <v>0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</row>
    <row r="26" spans="1:123" ht="15.75" customHeight="1" thickBot="1" x14ac:dyDescent="0.3">
      <c r="A26" s="124">
        <f t="shared" si="18"/>
        <v>13</v>
      </c>
      <c r="B26" s="132" t="s">
        <v>335</v>
      </c>
      <c r="C26" s="153">
        <f>C5</f>
        <v>0</v>
      </c>
      <c r="D26" s="154">
        <f>C5+D5</f>
        <v>0</v>
      </c>
      <c r="E26" s="155">
        <f t="shared" ref="E26:BP26" si="19">D26+E5</f>
        <v>0</v>
      </c>
      <c r="F26" s="155">
        <f t="shared" si="19"/>
        <v>0</v>
      </c>
      <c r="G26" s="155">
        <f t="shared" si="19"/>
        <v>0</v>
      </c>
      <c r="H26" s="155">
        <f t="shared" si="19"/>
        <v>0</v>
      </c>
      <c r="I26" s="155">
        <f t="shared" si="19"/>
        <v>0</v>
      </c>
      <c r="J26" s="155">
        <f t="shared" si="19"/>
        <v>0</v>
      </c>
      <c r="K26" s="155">
        <f t="shared" si="19"/>
        <v>0</v>
      </c>
      <c r="L26" s="155">
        <f t="shared" si="19"/>
        <v>0</v>
      </c>
      <c r="M26" s="155">
        <f t="shared" si="19"/>
        <v>0</v>
      </c>
      <c r="N26" s="155">
        <f t="shared" si="19"/>
        <v>0</v>
      </c>
      <c r="O26" s="155">
        <f t="shared" si="19"/>
        <v>0</v>
      </c>
      <c r="P26" s="155">
        <f t="shared" si="19"/>
        <v>0</v>
      </c>
      <c r="Q26" s="155">
        <f t="shared" si="19"/>
        <v>0</v>
      </c>
      <c r="R26" s="155">
        <f t="shared" si="19"/>
        <v>0</v>
      </c>
      <c r="S26" s="155">
        <f t="shared" si="19"/>
        <v>0</v>
      </c>
      <c r="T26" s="155">
        <f t="shared" si="19"/>
        <v>0</v>
      </c>
      <c r="U26" s="155">
        <f t="shared" si="19"/>
        <v>0</v>
      </c>
      <c r="V26" s="155">
        <f t="shared" si="19"/>
        <v>0</v>
      </c>
      <c r="W26" s="155">
        <f t="shared" si="19"/>
        <v>0</v>
      </c>
      <c r="X26" s="155">
        <f t="shared" si="19"/>
        <v>0</v>
      </c>
      <c r="Y26" s="155">
        <f t="shared" si="19"/>
        <v>0</v>
      </c>
      <c r="Z26" s="155">
        <f t="shared" si="19"/>
        <v>0</v>
      </c>
      <c r="AA26" s="155">
        <f t="shared" si="19"/>
        <v>0</v>
      </c>
      <c r="AB26" s="155">
        <f t="shared" si="19"/>
        <v>0</v>
      </c>
      <c r="AC26" s="155">
        <f t="shared" si="19"/>
        <v>0</v>
      </c>
      <c r="AD26" s="155">
        <f t="shared" si="19"/>
        <v>0</v>
      </c>
      <c r="AE26" s="155">
        <f t="shared" si="19"/>
        <v>0</v>
      </c>
      <c r="AF26" s="155">
        <f t="shared" si="19"/>
        <v>0</v>
      </c>
      <c r="AG26" s="155">
        <f t="shared" si="19"/>
        <v>0</v>
      </c>
      <c r="AH26" s="155">
        <f t="shared" si="19"/>
        <v>0</v>
      </c>
      <c r="AI26" s="155">
        <f t="shared" si="19"/>
        <v>0</v>
      </c>
      <c r="AJ26" s="155">
        <f t="shared" si="19"/>
        <v>0</v>
      </c>
      <c r="AK26" s="155">
        <f t="shared" si="19"/>
        <v>0</v>
      </c>
      <c r="AL26" s="155">
        <f t="shared" si="19"/>
        <v>0</v>
      </c>
      <c r="AM26" s="155">
        <f t="shared" si="19"/>
        <v>0</v>
      </c>
      <c r="AN26" s="155">
        <f t="shared" si="19"/>
        <v>0</v>
      </c>
      <c r="AO26" s="155">
        <f t="shared" si="19"/>
        <v>0</v>
      </c>
      <c r="AP26" s="155">
        <f t="shared" si="19"/>
        <v>0</v>
      </c>
      <c r="AQ26" s="155">
        <f t="shared" si="19"/>
        <v>0</v>
      </c>
      <c r="AR26" s="155">
        <f t="shared" si="19"/>
        <v>0</v>
      </c>
      <c r="AS26" s="155">
        <f t="shared" si="19"/>
        <v>0</v>
      </c>
      <c r="AT26" s="155">
        <f t="shared" si="19"/>
        <v>0</v>
      </c>
      <c r="AU26" s="155">
        <f t="shared" si="19"/>
        <v>0</v>
      </c>
      <c r="AV26" s="155">
        <f t="shared" si="19"/>
        <v>0</v>
      </c>
      <c r="AW26" s="155">
        <f t="shared" si="19"/>
        <v>0</v>
      </c>
      <c r="AX26" s="155">
        <f t="shared" si="19"/>
        <v>0</v>
      </c>
      <c r="AY26" s="155">
        <f t="shared" si="19"/>
        <v>0</v>
      </c>
      <c r="AZ26" s="155">
        <f t="shared" si="19"/>
        <v>0</v>
      </c>
      <c r="BA26" s="155">
        <f t="shared" si="19"/>
        <v>0</v>
      </c>
      <c r="BB26" s="155">
        <f t="shared" si="19"/>
        <v>0</v>
      </c>
      <c r="BC26" s="155">
        <f t="shared" si="19"/>
        <v>0</v>
      </c>
      <c r="BD26" s="155">
        <f t="shared" si="19"/>
        <v>0</v>
      </c>
      <c r="BE26" s="155">
        <f t="shared" si="19"/>
        <v>0</v>
      </c>
      <c r="BF26" s="155">
        <f t="shared" si="19"/>
        <v>0</v>
      </c>
      <c r="BG26" s="155">
        <f t="shared" si="19"/>
        <v>0</v>
      </c>
      <c r="BH26" s="155">
        <f t="shared" si="19"/>
        <v>0</v>
      </c>
      <c r="BI26" s="155">
        <f t="shared" si="19"/>
        <v>0</v>
      </c>
      <c r="BJ26" s="155">
        <f t="shared" si="19"/>
        <v>0</v>
      </c>
      <c r="BK26" s="155">
        <f t="shared" si="19"/>
        <v>0</v>
      </c>
      <c r="BL26" s="155">
        <f t="shared" si="19"/>
        <v>0</v>
      </c>
      <c r="BM26" s="155">
        <f t="shared" si="19"/>
        <v>0</v>
      </c>
      <c r="BN26" s="155">
        <f t="shared" si="19"/>
        <v>0</v>
      </c>
      <c r="BO26" s="155">
        <f t="shared" si="19"/>
        <v>0</v>
      </c>
      <c r="BP26" s="155">
        <f t="shared" si="19"/>
        <v>0</v>
      </c>
      <c r="BQ26" s="155">
        <f t="shared" ref="BQ26:DS26" si="20">BP26+BQ5</f>
        <v>0</v>
      </c>
      <c r="BR26" s="155">
        <f t="shared" si="20"/>
        <v>0</v>
      </c>
      <c r="BS26" s="155">
        <f t="shared" si="20"/>
        <v>0</v>
      </c>
      <c r="BT26" s="155">
        <f t="shared" si="20"/>
        <v>0</v>
      </c>
      <c r="BU26" s="155">
        <f t="shared" si="20"/>
        <v>0</v>
      </c>
      <c r="BV26" s="155">
        <f t="shared" si="20"/>
        <v>0</v>
      </c>
      <c r="BW26" s="155">
        <f t="shared" si="20"/>
        <v>0</v>
      </c>
      <c r="BX26" s="155">
        <f t="shared" si="20"/>
        <v>0</v>
      </c>
      <c r="BY26" s="155">
        <f t="shared" si="20"/>
        <v>0</v>
      </c>
      <c r="BZ26" s="155">
        <f t="shared" si="20"/>
        <v>0</v>
      </c>
      <c r="CA26" s="155">
        <f t="shared" si="20"/>
        <v>0</v>
      </c>
      <c r="CB26" s="155">
        <f t="shared" si="20"/>
        <v>0</v>
      </c>
      <c r="CC26" s="155">
        <f t="shared" si="20"/>
        <v>0</v>
      </c>
      <c r="CD26" s="155">
        <f t="shared" si="20"/>
        <v>0</v>
      </c>
      <c r="CE26" s="155">
        <f t="shared" si="20"/>
        <v>0</v>
      </c>
      <c r="CF26" s="155">
        <f t="shared" si="20"/>
        <v>0</v>
      </c>
      <c r="CG26" s="155">
        <f t="shared" si="20"/>
        <v>0</v>
      </c>
      <c r="CH26" s="155">
        <f t="shared" si="20"/>
        <v>0</v>
      </c>
      <c r="CI26" s="155">
        <f t="shared" si="20"/>
        <v>0</v>
      </c>
      <c r="CJ26" s="155">
        <f t="shared" si="20"/>
        <v>0</v>
      </c>
      <c r="CK26" s="155">
        <f t="shared" si="20"/>
        <v>0</v>
      </c>
      <c r="CL26" s="155">
        <f t="shared" si="20"/>
        <v>0</v>
      </c>
      <c r="CM26" s="155">
        <f t="shared" si="20"/>
        <v>0</v>
      </c>
      <c r="CN26" s="155">
        <f t="shared" si="20"/>
        <v>0</v>
      </c>
      <c r="CO26" s="155">
        <f t="shared" si="20"/>
        <v>0</v>
      </c>
      <c r="CP26" s="155">
        <f t="shared" si="20"/>
        <v>0</v>
      </c>
      <c r="CQ26" s="155">
        <f t="shared" si="20"/>
        <v>0</v>
      </c>
      <c r="CR26" s="155">
        <f t="shared" si="20"/>
        <v>0</v>
      </c>
      <c r="CS26" s="155">
        <f t="shared" si="20"/>
        <v>0</v>
      </c>
      <c r="CT26" s="155">
        <f t="shared" si="20"/>
        <v>0</v>
      </c>
      <c r="CU26" s="155">
        <f t="shared" si="20"/>
        <v>0</v>
      </c>
      <c r="CV26" s="155">
        <f t="shared" si="20"/>
        <v>0</v>
      </c>
      <c r="CW26" s="155">
        <f t="shared" si="20"/>
        <v>0</v>
      </c>
      <c r="CX26" s="155">
        <f t="shared" si="20"/>
        <v>0</v>
      </c>
      <c r="CY26" s="155">
        <f t="shared" si="20"/>
        <v>0</v>
      </c>
      <c r="CZ26" s="155">
        <f t="shared" si="20"/>
        <v>0</v>
      </c>
      <c r="DA26" s="155">
        <f t="shared" si="20"/>
        <v>0</v>
      </c>
      <c r="DB26" s="155">
        <f t="shared" si="20"/>
        <v>0</v>
      </c>
      <c r="DC26" s="155">
        <f t="shared" si="20"/>
        <v>0</v>
      </c>
      <c r="DD26" s="155">
        <f t="shared" si="20"/>
        <v>0</v>
      </c>
      <c r="DE26" s="155">
        <f t="shared" si="20"/>
        <v>0</v>
      </c>
      <c r="DF26" s="155">
        <f t="shared" si="20"/>
        <v>0</v>
      </c>
      <c r="DG26" s="155">
        <f t="shared" si="20"/>
        <v>0</v>
      </c>
      <c r="DH26" s="155">
        <f t="shared" si="20"/>
        <v>0</v>
      </c>
      <c r="DI26" s="155">
        <f t="shared" si="20"/>
        <v>0</v>
      </c>
      <c r="DJ26" s="155">
        <f t="shared" si="20"/>
        <v>0</v>
      </c>
      <c r="DK26" s="155">
        <f t="shared" si="20"/>
        <v>0</v>
      </c>
      <c r="DL26" s="155">
        <f t="shared" si="20"/>
        <v>0</v>
      </c>
      <c r="DM26" s="155">
        <f t="shared" si="20"/>
        <v>0</v>
      </c>
      <c r="DN26" s="155">
        <f t="shared" si="20"/>
        <v>0</v>
      </c>
      <c r="DO26" s="155">
        <f t="shared" si="20"/>
        <v>0</v>
      </c>
      <c r="DP26" s="155">
        <f t="shared" si="20"/>
        <v>0</v>
      </c>
      <c r="DQ26" s="155">
        <f t="shared" si="20"/>
        <v>0</v>
      </c>
      <c r="DR26" s="155">
        <f t="shared" si="20"/>
        <v>0</v>
      </c>
      <c r="DS26" s="155">
        <f t="shared" si="20"/>
        <v>0</v>
      </c>
    </row>
    <row r="27" spans="1:123" ht="15.75" customHeight="1" thickBot="1" x14ac:dyDescent="0.3">
      <c r="A27" s="124">
        <f t="shared" si="18"/>
        <v>14</v>
      </c>
      <c r="B27" s="132" t="s">
        <v>336</v>
      </c>
      <c r="C27" s="153">
        <f>C13</f>
        <v>0</v>
      </c>
      <c r="D27" s="154">
        <f>C13+D13</f>
        <v>0</v>
      </c>
      <c r="E27" s="155">
        <f t="shared" ref="E27:BP27" si="21">D27+E13</f>
        <v>0</v>
      </c>
      <c r="F27" s="155">
        <f t="shared" si="21"/>
        <v>0</v>
      </c>
      <c r="G27" s="155">
        <f t="shared" si="21"/>
        <v>0</v>
      </c>
      <c r="H27" s="155">
        <f t="shared" si="21"/>
        <v>0</v>
      </c>
      <c r="I27" s="155">
        <f t="shared" si="21"/>
        <v>0</v>
      </c>
      <c r="J27" s="155">
        <f t="shared" si="21"/>
        <v>0</v>
      </c>
      <c r="K27" s="155">
        <f t="shared" si="21"/>
        <v>0</v>
      </c>
      <c r="L27" s="155">
        <f t="shared" si="21"/>
        <v>0</v>
      </c>
      <c r="M27" s="155">
        <f t="shared" si="21"/>
        <v>0</v>
      </c>
      <c r="N27" s="155">
        <f t="shared" si="21"/>
        <v>0</v>
      </c>
      <c r="O27" s="155">
        <f t="shared" si="21"/>
        <v>0</v>
      </c>
      <c r="P27" s="155">
        <f t="shared" si="21"/>
        <v>0</v>
      </c>
      <c r="Q27" s="155">
        <f t="shared" si="21"/>
        <v>0</v>
      </c>
      <c r="R27" s="155">
        <f t="shared" si="21"/>
        <v>0</v>
      </c>
      <c r="S27" s="155">
        <f t="shared" si="21"/>
        <v>0</v>
      </c>
      <c r="T27" s="155">
        <f t="shared" si="21"/>
        <v>0</v>
      </c>
      <c r="U27" s="155">
        <f t="shared" si="21"/>
        <v>0</v>
      </c>
      <c r="V27" s="155">
        <f t="shared" si="21"/>
        <v>0</v>
      </c>
      <c r="W27" s="155">
        <f t="shared" si="21"/>
        <v>0</v>
      </c>
      <c r="X27" s="155">
        <f t="shared" si="21"/>
        <v>0</v>
      </c>
      <c r="Y27" s="155">
        <f t="shared" si="21"/>
        <v>0</v>
      </c>
      <c r="Z27" s="155">
        <f t="shared" si="21"/>
        <v>0</v>
      </c>
      <c r="AA27" s="155">
        <f t="shared" si="21"/>
        <v>0</v>
      </c>
      <c r="AB27" s="155">
        <f t="shared" si="21"/>
        <v>0</v>
      </c>
      <c r="AC27" s="155">
        <f t="shared" si="21"/>
        <v>0</v>
      </c>
      <c r="AD27" s="155">
        <f t="shared" si="21"/>
        <v>0</v>
      </c>
      <c r="AE27" s="155">
        <f t="shared" si="21"/>
        <v>0</v>
      </c>
      <c r="AF27" s="155">
        <f t="shared" si="21"/>
        <v>0</v>
      </c>
      <c r="AG27" s="155">
        <f t="shared" si="21"/>
        <v>0</v>
      </c>
      <c r="AH27" s="155">
        <f t="shared" si="21"/>
        <v>0</v>
      </c>
      <c r="AI27" s="155">
        <f t="shared" si="21"/>
        <v>0</v>
      </c>
      <c r="AJ27" s="155">
        <f t="shared" si="21"/>
        <v>0</v>
      </c>
      <c r="AK27" s="155">
        <f t="shared" si="21"/>
        <v>0</v>
      </c>
      <c r="AL27" s="155">
        <f t="shared" si="21"/>
        <v>0</v>
      </c>
      <c r="AM27" s="155">
        <f t="shared" si="21"/>
        <v>0</v>
      </c>
      <c r="AN27" s="155">
        <f t="shared" si="21"/>
        <v>0</v>
      </c>
      <c r="AO27" s="155">
        <f t="shared" si="21"/>
        <v>0</v>
      </c>
      <c r="AP27" s="155">
        <f t="shared" si="21"/>
        <v>0</v>
      </c>
      <c r="AQ27" s="155">
        <f t="shared" si="21"/>
        <v>0</v>
      </c>
      <c r="AR27" s="155">
        <f t="shared" si="21"/>
        <v>0</v>
      </c>
      <c r="AS27" s="155">
        <f t="shared" si="21"/>
        <v>0</v>
      </c>
      <c r="AT27" s="155">
        <f t="shared" si="21"/>
        <v>0</v>
      </c>
      <c r="AU27" s="155">
        <f t="shared" si="21"/>
        <v>0</v>
      </c>
      <c r="AV27" s="155">
        <f t="shared" si="21"/>
        <v>0</v>
      </c>
      <c r="AW27" s="155">
        <f t="shared" si="21"/>
        <v>0</v>
      </c>
      <c r="AX27" s="155">
        <f t="shared" si="21"/>
        <v>0</v>
      </c>
      <c r="AY27" s="155">
        <f t="shared" si="21"/>
        <v>0</v>
      </c>
      <c r="AZ27" s="155">
        <f t="shared" si="21"/>
        <v>0</v>
      </c>
      <c r="BA27" s="155">
        <f t="shared" si="21"/>
        <v>0</v>
      </c>
      <c r="BB27" s="155">
        <f t="shared" si="21"/>
        <v>0</v>
      </c>
      <c r="BC27" s="155">
        <f t="shared" si="21"/>
        <v>0</v>
      </c>
      <c r="BD27" s="155">
        <f t="shared" si="21"/>
        <v>0</v>
      </c>
      <c r="BE27" s="155">
        <f t="shared" si="21"/>
        <v>0</v>
      </c>
      <c r="BF27" s="155">
        <f t="shared" si="21"/>
        <v>0</v>
      </c>
      <c r="BG27" s="155">
        <f t="shared" si="21"/>
        <v>0</v>
      </c>
      <c r="BH27" s="155">
        <f t="shared" si="21"/>
        <v>0</v>
      </c>
      <c r="BI27" s="155">
        <f t="shared" si="21"/>
        <v>0</v>
      </c>
      <c r="BJ27" s="155">
        <f t="shared" si="21"/>
        <v>0</v>
      </c>
      <c r="BK27" s="155">
        <f t="shared" si="21"/>
        <v>0</v>
      </c>
      <c r="BL27" s="155">
        <f t="shared" si="21"/>
        <v>0</v>
      </c>
      <c r="BM27" s="155">
        <f t="shared" si="21"/>
        <v>0</v>
      </c>
      <c r="BN27" s="155">
        <f t="shared" si="21"/>
        <v>0</v>
      </c>
      <c r="BO27" s="155">
        <f t="shared" si="21"/>
        <v>0</v>
      </c>
      <c r="BP27" s="155">
        <f t="shared" si="21"/>
        <v>0</v>
      </c>
      <c r="BQ27" s="155">
        <f t="shared" ref="BQ27:DS27" si="22">BP27+BQ13</f>
        <v>0</v>
      </c>
      <c r="BR27" s="155">
        <f t="shared" si="22"/>
        <v>0</v>
      </c>
      <c r="BS27" s="155">
        <f t="shared" si="22"/>
        <v>0</v>
      </c>
      <c r="BT27" s="155">
        <f t="shared" si="22"/>
        <v>0</v>
      </c>
      <c r="BU27" s="155">
        <f t="shared" si="22"/>
        <v>0</v>
      </c>
      <c r="BV27" s="155">
        <f t="shared" si="22"/>
        <v>0</v>
      </c>
      <c r="BW27" s="155">
        <f t="shared" si="22"/>
        <v>0</v>
      </c>
      <c r="BX27" s="155">
        <f t="shared" si="22"/>
        <v>0</v>
      </c>
      <c r="BY27" s="155">
        <f t="shared" si="22"/>
        <v>0</v>
      </c>
      <c r="BZ27" s="155">
        <f t="shared" si="22"/>
        <v>0</v>
      </c>
      <c r="CA27" s="155">
        <f t="shared" si="22"/>
        <v>0</v>
      </c>
      <c r="CB27" s="155">
        <f t="shared" si="22"/>
        <v>0</v>
      </c>
      <c r="CC27" s="155">
        <f t="shared" si="22"/>
        <v>0</v>
      </c>
      <c r="CD27" s="155">
        <f t="shared" si="22"/>
        <v>0</v>
      </c>
      <c r="CE27" s="155">
        <f t="shared" si="22"/>
        <v>0</v>
      </c>
      <c r="CF27" s="155">
        <f t="shared" si="22"/>
        <v>0</v>
      </c>
      <c r="CG27" s="155">
        <f t="shared" si="22"/>
        <v>0</v>
      </c>
      <c r="CH27" s="155">
        <f t="shared" si="22"/>
        <v>0</v>
      </c>
      <c r="CI27" s="155">
        <f t="shared" si="22"/>
        <v>0</v>
      </c>
      <c r="CJ27" s="155">
        <f t="shared" si="22"/>
        <v>0</v>
      </c>
      <c r="CK27" s="155">
        <f t="shared" si="22"/>
        <v>0</v>
      </c>
      <c r="CL27" s="155">
        <f t="shared" si="22"/>
        <v>0</v>
      </c>
      <c r="CM27" s="155">
        <f t="shared" si="22"/>
        <v>0</v>
      </c>
      <c r="CN27" s="155">
        <f t="shared" si="22"/>
        <v>0</v>
      </c>
      <c r="CO27" s="155">
        <f t="shared" si="22"/>
        <v>0</v>
      </c>
      <c r="CP27" s="155">
        <f t="shared" si="22"/>
        <v>0</v>
      </c>
      <c r="CQ27" s="155">
        <f t="shared" si="22"/>
        <v>0</v>
      </c>
      <c r="CR27" s="155">
        <f t="shared" si="22"/>
        <v>0</v>
      </c>
      <c r="CS27" s="155">
        <f t="shared" si="22"/>
        <v>0</v>
      </c>
      <c r="CT27" s="155">
        <f t="shared" si="22"/>
        <v>0</v>
      </c>
      <c r="CU27" s="155">
        <f t="shared" si="22"/>
        <v>0</v>
      </c>
      <c r="CV27" s="155">
        <f t="shared" si="22"/>
        <v>0</v>
      </c>
      <c r="CW27" s="155">
        <f t="shared" si="22"/>
        <v>0</v>
      </c>
      <c r="CX27" s="155">
        <f t="shared" si="22"/>
        <v>0</v>
      </c>
      <c r="CY27" s="155">
        <f t="shared" si="22"/>
        <v>0</v>
      </c>
      <c r="CZ27" s="155">
        <f t="shared" si="22"/>
        <v>0</v>
      </c>
      <c r="DA27" s="155">
        <f t="shared" si="22"/>
        <v>0</v>
      </c>
      <c r="DB27" s="155">
        <f t="shared" si="22"/>
        <v>0</v>
      </c>
      <c r="DC27" s="155">
        <f t="shared" si="22"/>
        <v>0</v>
      </c>
      <c r="DD27" s="155">
        <f t="shared" si="22"/>
        <v>0</v>
      </c>
      <c r="DE27" s="155">
        <f t="shared" si="22"/>
        <v>0</v>
      </c>
      <c r="DF27" s="155">
        <f t="shared" si="22"/>
        <v>0</v>
      </c>
      <c r="DG27" s="155">
        <f t="shared" si="22"/>
        <v>0</v>
      </c>
      <c r="DH27" s="155">
        <f t="shared" si="22"/>
        <v>0</v>
      </c>
      <c r="DI27" s="155">
        <f t="shared" si="22"/>
        <v>0</v>
      </c>
      <c r="DJ27" s="155">
        <f t="shared" si="22"/>
        <v>0</v>
      </c>
      <c r="DK27" s="155">
        <f t="shared" si="22"/>
        <v>0</v>
      </c>
      <c r="DL27" s="155">
        <f t="shared" si="22"/>
        <v>0</v>
      </c>
      <c r="DM27" s="155">
        <f t="shared" si="22"/>
        <v>0</v>
      </c>
      <c r="DN27" s="155">
        <f t="shared" si="22"/>
        <v>0</v>
      </c>
      <c r="DO27" s="155">
        <f t="shared" si="22"/>
        <v>0</v>
      </c>
      <c r="DP27" s="155">
        <f t="shared" si="22"/>
        <v>0</v>
      </c>
      <c r="DQ27" s="155">
        <f t="shared" si="22"/>
        <v>0</v>
      </c>
      <c r="DR27" s="155">
        <f t="shared" si="22"/>
        <v>0</v>
      </c>
      <c r="DS27" s="155">
        <f t="shared" si="22"/>
        <v>0</v>
      </c>
    </row>
    <row r="28" spans="1:123" ht="34.5" customHeight="1" thickBot="1" x14ac:dyDescent="0.3">
      <c r="B28" s="156" t="s">
        <v>337</v>
      </c>
      <c r="C28" s="153">
        <f t="shared" ref="C28:BN28" si="23">C26-C27</f>
        <v>0</v>
      </c>
      <c r="D28" s="154">
        <f t="shared" si="23"/>
        <v>0</v>
      </c>
      <c r="E28" s="155">
        <f t="shared" si="23"/>
        <v>0</v>
      </c>
      <c r="F28" s="155">
        <f t="shared" si="23"/>
        <v>0</v>
      </c>
      <c r="G28" s="155">
        <f t="shared" si="23"/>
        <v>0</v>
      </c>
      <c r="H28" s="155">
        <f t="shared" si="23"/>
        <v>0</v>
      </c>
      <c r="I28" s="155">
        <f t="shared" si="23"/>
        <v>0</v>
      </c>
      <c r="J28" s="155">
        <f t="shared" si="23"/>
        <v>0</v>
      </c>
      <c r="K28" s="155">
        <f t="shared" si="23"/>
        <v>0</v>
      </c>
      <c r="L28" s="155">
        <f t="shared" si="23"/>
        <v>0</v>
      </c>
      <c r="M28" s="155">
        <f t="shared" si="23"/>
        <v>0</v>
      </c>
      <c r="N28" s="155">
        <f t="shared" si="23"/>
        <v>0</v>
      </c>
      <c r="O28" s="155">
        <f t="shared" si="23"/>
        <v>0</v>
      </c>
      <c r="P28" s="155">
        <f t="shared" si="23"/>
        <v>0</v>
      </c>
      <c r="Q28" s="155">
        <f t="shared" si="23"/>
        <v>0</v>
      </c>
      <c r="R28" s="155">
        <f t="shared" si="23"/>
        <v>0</v>
      </c>
      <c r="S28" s="155">
        <f t="shared" si="23"/>
        <v>0</v>
      </c>
      <c r="T28" s="155">
        <f t="shared" si="23"/>
        <v>0</v>
      </c>
      <c r="U28" s="155">
        <f t="shared" si="23"/>
        <v>0</v>
      </c>
      <c r="V28" s="155">
        <f t="shared" si="23"/>
        <v>0</v>
      </c>
      <c r="W28" s="155">
        <f t="shared" si="23"/>
        <v>0</v>
      </c>
      <c r="X28" s="155">
        <f t="shared" si="23"/>
        <v>0</v>
      </c>
      <c r="Y28" s="155">
        <f t="shared" si="23"/>
        <v>0</v>
      </c>
      <c r="Z28" s="155">
        <f t="shared" si="23"/>
        <v>0</v>
      </c>
      <c r="AA28" s="155">
        <f t="shared" si="23"/>
        <v>0</v>
      </c>
      <c r="AB28" s="155">
        <f t="shared" si="23"/>
        <v>0</v>
      </c>
      <c r="AC28" s="155">
        <f t="shared" si="23"/>
        <v>0</v>
      </c>
      <c r="AD28" s="155">
        <f t="shared" si="23"/>
        <v>0</v>
      </c>
      <c r="AE28" s="155">
        <f t="shared" si="23"/>
        <v>0</v>
      </c>
      <c r="AF28" s="155">
        <f t="shared" si="23"/>
        <v>0</v>
      </c>
      <c r="AG28" s="155">
        <f t="shared" si="23"/>
        <v>0</v>
      </c>
      <c r="AH28" s="155">
        <f t="shared" si="23"/>
        <v>0</v>
      </c>
      <c r="AI28" s="155">
        <f t="shared" si="23"/>
        <v>0</v>
      </c>
      <c r="AJ28" s="155">
        <f t="shared" si="23"/>
        <v>0</v>
      </c>
      <c r="AK28" s="155">
        <f t="shared" si="23"/>
        <v>0</v>
      </c>
      <c r="AL28" s="155">
        <f t="shared" si="23"/>
        <v>0</v>
      </c>
      <c r="AM28" s="155">
        <f t="shared" si="23"/>
        <v>0</v>
      </c>
      <c r="AN28" s="155">
        <f t="shared" si="23"/>
        <v>0</v>
      </c>
      <c r="AO28" s="155">
        <f t="shared" si="23"/>
        <v>0</v>
      </c>
      <c r="AP28" s="155">
        <f t="shared" si="23"/>
        <v>0</v>
      </c>
      <c r="AQ28" s="155">
        <f t="shared" si="23"/>
        <v>0</v>
      </c>
      <c r="AR28" s="155">
        <f t="shared" si="23"/>
        <v>0</v>
      </c>
      <c r="AS28" s="155">
        <f t="shared" si="23"/>
        <v>0</v>
      </c>
      <c r="AT28" s="155">
        <f t="shared" si="23"/>
        <v>0</v>
      </c>
      <c r="AU28" s="155">
        <f t="shared" si="23"/>
        <v>0</v>
      </c>
      <c r="AV28" s="155">
        <f t="shared" si="23"/>
        <v>0</v>
      </c>
      <c r="AW28" s="155">
        <f t="shared" si="23"/>
        <v>0</v>
      </c>
      <c r="AX28" s="155">
        <f t="shared" si="23"/>
        <v>0</v>
      </c>
      <c r="AY28" s="155">
        <f t="shared" si="23"/>
        <v>0</v>
      </c>
      <c r="AZ28" s="155">
        <f t="shared" si="23"/>
        <v>0</v>
      </c>
      <c r="BA28" s="155">
        <f t="shared" si="23"/>
        <v>0</v>
      </c>
      <c r="BB28" s="155">
        <f t="shared" si="23"/>
        <v>0</v>
      </c>
      <c r="BC28" s="155">
        <f t="shared" si="23"/>
        <v>0</v>
      </c>
      <c r="BD28" s="155">
        <f t="shared" si="23"/>
        <v>0</v>
      </c>
      <c r="BE28" s="155">
        <f t="shared" si="23"/>
        <v>0</v>
      </c>
      <c r="BF28" s="155">
        <f t="shared" si="23"/>
        <v>0</v>
      </c>
      <c r="BG28" s="155">
        <f t="shared" si="23"/>
        <v>0</v>
      </c>
      <c r="BH28" s="155">
        <f t="shared" si="23"/>
        <v>0</v>
      </c>
      <c r="BI28" s="155">
        <f t="shared" si="23"/>
        <v>0</v>
      </c>
      <c r="BJ28" s="155">
        <f t="shared" si="23"/>
        <v>0</v>
      </c>
      <c r="BK28" s="155">
        <f t="shared" si="23"/>
        <v>0</v>
      </c>
      <c r="BL28" s="155">
        <f t="shared" si="23"/>
        <v>0</v>
      </c>
      <c r="BM28" s="155">
        <f t="shared" si="23"/>
        <v>0</v>
      </c>
      <c r="BN28" s="155">
        <f t="shared" si="23"/>
        <v>0</v>
      </c>
      <c r="BO28" s="155">
        <f t="shared" ref="BO28:DS28" si="24">BO26-BO27</f>
        <v>0</v>
      </c>
      <c r="BP28" s="155">
        <f t="shared" si="24"/>
        <v>0</v>
      </c>
      <c r="BQ28" s="155">
        <f t="shared" si="24"/>
        <v>0</v>
      </c>
      <c r="BR28" s="155">
        <f t="shared" si="24"/>
        <v>0</v>
      </c>
      <c r="BS28" s="155">
        <f t="shared" si="24"/>
        <v>0</v>
      </c>
      <c r="BT28" s="155">
        <f t="shared" si="24"/>
        <v>0</v>
      </c>
      <c r="BU28" s="155">
        <f t="shared" si="24"/>
        <v>0</v>
      </c>
      <c r="BV28" s="155">
        <f t="shared" si="24"/>
        <v>0</v>
      </c>
      <c r="BW28" s="155">
        <f t="shared" si="24"/>
        <v>0</v>
      </c>
      <c r="BX28" s="155">
        <f t="shared" si="24"/>
        <v>0</v>
      </c>
      <c r="BY28" s="155">
        <f t="shared" si="24"/>
        <v>0</v>
      </c>
      <c r="BZ28" s="155">
        <f t="shared" si="24"/>
        <v>0</v>
      </c>
      <c r="CA28" s="155">
        <f t="shared" si="24"/>
        <v>0</v>
      </c>
      <c r="CB28" s="155">
        <f t="shared" si="24"/>
        <v>0</v>
      </c>
      <c r="CC28" s="155">
        <f t="shared" si="24"/>
        <v>0</v>
      </c>
      <c r="CD28" s="155">
        <f t="shared" si="24"/>
        <v>0</v>
      </c>
      <c r="CE28" s="155">
        <f t="shared" si="24"/>
        <v>0</v>
      </c>
      <c r="CF28" s="155">
        <f t="shared" si="24"/>
        <v>0</v>
      </c>
      <c r="CG28" s="155">
        <f t="shared" si="24"/>
        <v>0</v>
      </c>
      <c r="CH28" s="155">
        <f t="shared" si="24"/>
        <v>0</v>
      </c>
      <c r="CI28" s="155">
        <f t="shared" si="24"/>
        <v>0</v>
      </c>
      <c r="CJ28" s="155">
        <f t="shared" si="24"/>
        <v>0</v>
      </c>
      <c r="CK28" s="155">
        <f t="shared" si="24"/>
        <v>0</v>
      </c>
      <c r="CL28" s="155">
        <f t="shared" si="24"/>
        <v>0</v>
      </c>
      <c r="CM28" s="155">
        <f t="shared" si="24"/>
        <v>0</v>
      </c>
      <c r="CN28" s="155">
        <f t="shared" si="24"/>
        <v>0</v>
      </c>
      <c r="CO28" s="155">
        <f t="shared" si="24"/>
        <v>0</v>
      </c>
      <c r="CP28" s="155">
        <f t="shared" si="24"/>
        <v>0</v>
      </c>
      <c r="CQ28" s="155">
        <f t="shared" si="24"/>
        <v>0</v>
      </c>
      <c r="CR28" s="155">
        <f t="shared" si="24"/>
        <v>0</v>
      </c>
      <c r="CS28" s="155">
        <f t="shared" si="24"/>
        <v>0</v>
      </c>
      <c r="CT28" s="155">
        <f t="shared" si="24"/>
        <v>0</v>
      </c>
      <c r="CU28" s="155">
        <f t="shared" si="24"/>
        <v>0</v>
      </c>
      <c r="CV28" s="155">
        <f t="shared" si="24"/>
        <v>0</v>
      </c>
      <c r="CW28" s="155">
        <f t="shared" si="24"/>
        <v>0</v>
      </c>
      <c r="CX28" s="155">
        <f t="shared" si="24"/>
        <v>0</v>
      </c>
      <c r="CY28" s="155">
        <f t="shared" si="24"/>
        <v>0</v>
      </c>
      <c r="CZ28" s="155">
        <f t="shared" si="24"/>
        <v>0</v>
      </c>
      <c r="DA28" s="155">
        <f t="shared" si="24"/>
        <v>0</v>
      </c>
      <c r="DB28" s="155">
        <f t="shared" si="24"/>
        <v>0</v>
      </c>
      <c r="DC28" s="155">
        <f t="shared" si="24"/>
        <v>0</v>
      </c>
      <c r="DD28" s="155">
        <f t="shared" si="24"/>
        <v>0</v>
      </c>
      <c r="DE28" s="155">
        <f t="shared" si="24"/>
        <v>0</v>
      </c>
      <c r="DF28" s="155">
        <f t="shared" si="24"/>
        <v>0</v>
      </c>
      <c r="DG28" s="155">
        <f t="shared" si="24"/>
        <v>0</v>
      </c>
      <c r="DH28" s="155">
        <f t="shared" si="24"/>
        <v>0</v>
      </c>
      <c r="DI28" s="155">
        <f t="shared" si="24"/>
        <v>0</v>
      </c>
      <c r="DJ28" s="155">
        <f t="shared" si="24"/>
        <v>0</v>
      </c>
      <c r="DK28" s="155">
        <f t="shared" si="24"/>
        <v>0</v>
      </c>
      <c r="DL28" s="155">
        <f t="shared" si="24"/>
        <v>0</v>
      </c>
      <c r="DM28" s="155">
        <f t="shared" si="24"/>
        <v>0</v>
      </c>
      <c r="DN28" s="155">
        <f t="shared" si="24"/>
        <v>0</v>
      </c>
      <c r="DO28" s="155">
        <f t="shared" si="24"/>
        <v>0</v>
      </c>
      <c r="DP28" s="155">
        <f t="shared" si="24"/>
        <v>0</v>
      </c>
      <c r="DQ28" s="155">
        <f t="shared" si="24"/>
        <v>0</v>
      </c>
      <c r="DR28" s="155">
        <f t="shared" si="24"/>
        <v>0</v>
      </c>
      <c r="DS28" s="155">
        <f t="shared" si="24"/>
        <v>0</v>
      </c>
    </row>
    <row r="29" spans="1:123" ht="15.75" customHeight="1" thickBot="1" x14ac:dyDescent="0.3">
      <c r="A29" s="157"/>
      <c r="B29" s="158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</row>
    <row r="30" spans="1:123" ht="16.5" thickBot="1" x14ac:dyDescent="0.3">
      <c r="A30" s="161" t="s">
        <v>338</v>
      </c>
      <c r="B30" s="162" t="s">
        <v>339</v>
      </c>
      <c r="C30" s="163"/>
      <c r="D30" s="164">
        <v>1</v>
      </c>
      <c r="E30" s="164">
        <f t="shared" ref="E30:BP30" si="25">D30+1</f>
        <v>2</v>
      </c>
      <c r="F30" s="164">
        <f t="shared" si="25"/>
        <v>3</v>
      </c>
      <c r="G30" s="164">
        <f t="shared" si="25"/>
        <v>4</v>
      </c>
      <c r="H30" s="164">
        <f t="shared" si="25"/>
        <v>5</v>
      </c>
      <c r="I30" s="164">
        <f t="shared" si="25"/>
        <v>6</v>
      </c>
      <c r="J30" s="164">
        <f t="shared" si="25"/>
        <v>7</v>
      </c>
      <c r="K30" s="164">
        <f t="shared" si="25"/>
        <v>8</v>
      </c>
      <c r="L30" s="164">
        <f t="shared" si="25"/>
        <v>9</v>
      </c>
      <c r="M30" s="164">
        <f t="shared" si="25"/>
        <v>10</v>
      </c>
      <c r="N30" s="164">
        <f t="shared" si="25"/>
        <v>11</v>
      </c>
      <c r="O30" s="164">
        <f t="shared" si="25"/>
        <v>12</v>
      </c>
      <c r="P30" s="164">
        <f t="shared" si="25"/>
        <v>13</v>
      </c>
      <c r="Q30" s="164">
        <f t="shared" si="25"/>
        <v>14</v>
      </c>
      <c r="R30" s="164">
        <f t="shared" si="25"/>
        <v>15</v>
      </c>
      <c r="S30" s="164">
        <f t="shared" si="25"/>
        <v>16</v>
      </c>
      <c r="T30" s="164">
        <f t="shared" si="25"/>
        <v>17</v>
      </c>
      <c r="U30" s="164">
        <f t="shared" si="25"/>
        <v>18</v>
      </c>
      <c r="V30" s="164">
        <f t="shared" si="25"/>
        <v>19</v>
      </c>
      <c r="W30" s="164">
        <f t="shared" si="25"/>
        <v>20</v>
      </c>
      <c r="X30" s="164">
        <f t="shared" si="25"/>
        <v>21</v>
      </c>
      <c r="Y30" s="164">
        <f t="shared" si="25"/>
        <v>22</v>
      </c>
      <c r="Z30" s="164">
        <f t="shared" si="25"/>
        <v>23</v>
      </c>
      <c r="AA30" s="164">
        <f t="shared" si="25"/>
        <v>24</v>
      </c>
      <c r="AB30" s="164">
        <f t="shared" si="25"/>
        <v>25</v>
      </c>
      <c r="AC30" s="164">
        <f t="shared" si="25"/>
        <v>26</v>
      </c>
      <c r="AD30" s="164">
        <f t="shared" si="25"/>
        <v>27</v>
      </c>
      <c r="AE30" s="164">
        <f t="shared" si="25"/>
        <v>28</v>
      </c>
      <c r="AF30" s="164">
        <f t="shared" si="25"/>
        <v>29</v>
      </c>
      <c r="AG30" s="164">
        <f t="shared" si="25"/>
        <v>30</v>
      </c>
      <c r="AH30" s="164">
        <f t="shared" si="25"/>
        <v>31</v>
      </c>
      <c r="AI30" s="164">
        <f t="shared" si="25"/>
        <v>32</v>
      </c>
      <c r="AJ30" s="164">
        <f t="shared" si="25"/>
        <v>33</v>
      </c>
      <c r="AK30" s="164">
        <f t="shared" si="25"/>
        <v>34</v>
      </c>
      <c r="AL30" s="164">
        <f t="shared" si="25"/>
        <v>35</v>
      </c>
      <c r="AM30" s="164">
        <f t="shared" si="25"/>
        <v>36</v>
      </c>
      <c r="AN30" s="164">
        <f t="shared" si="25"/>
        <v>37</v>
      </c>
      <c r="AO30" s="164">
        <f t="shared" si="25"/>
        <v>38</v>
      </c>
      <c r="AP30" s="164">
        <f t="shared" si="25"/>
        <v>39</v>
      </c>
      <c r="AQ30" s="164">
        <f t="shared" si="25"/>
        <v>40</v>
      </c>
      <c r="AR30" s="164">
        <f t="shared" si="25"/>
        <v>41</v>
      </c>
      <c r="AS30" s="164">
        <f t="shared" si="25"/>
        <v>42</v>
      </c>
      <c r="AT30" s="164">
        <f t="shared" si="25"/>
        <v>43</v>
      </c>
      <c r="AU30" s="164">
        <f t="shared" si="25"/>
        <v>44</v>
      </c>
      <c r="AV30" s="164">
        <f t="shared" si="25"/>
        <v>45</v>
      </c>
      <c r="AW30" s="164">
        <f t="shared" si="25"/>
        <v>46</v>
      </c>
      <c r="AX30" s="164">
        <f t="shared" si="25"/>
        <v>47</v>
      </c>
      <c r="AY30" s="164">
        <f t="shared" si="25"/>
        <v>48</v>
      </c>
      <c r="AZ30" s="164">
        <f t="shared" si="25"/>
        <v>49</v>
      </c>
      <c r="BA30" s="164">
        <f t="shared" si="25"/>
        <v>50</v>
      </c>
      <c r="BB30" s="164">
        <f t="shared" si="25"/>
        <v>51</v>
      </c>
      <c r="BC30" s="164">
        <f t="shared" si="25"/>
        <v>52</v>
      </c>
      <c r="BD30" s="164">
        <f t="shared" si="25"/>
        <v>53</v>
      </c>
      <c r="BE30" s="164">
        <f t="shared" si="25"/>
        <v>54</v>
      </c>
      <c r="BF30" s="164">
        <f t="shared" si="25"/>
        <v>55</v>
      </c>
      <c r="BG30" s="164">
        <f t="shared" si="25"/>
        <v>56</v>
      </c>
      <c r="BH30" s="164">
        <f t="shared" si="25"/>
        <v>57</v>
      </c>
      <c r="BI30" s="164">
        <f t="shared" si="25"/>
        <v>58</v>
      </c>
      <c r="BJ30" s="164">
        <f t="shared" si="25"/>
        <v>59</v>
      </c>
      <c r="BK30" s="164">
        <f t="shared" si="25"/>
        <v>60</v>
      </c>
      <c r="BL30" s="164">
        <f t="shared" si="25"/>
        <v>61</v>
      </c>
      <c r="BM30" s="164">
        <f t="shared" si="25"/>
        <v>62</v>
      </c>
      <c r="BN30" s="164">
        <f t="shared" si="25"/>
        <v>63</v>
      </c>
      <c r="BO30" s="164">
        <f t="shared" si="25"/>
        <v>64</v>
      </c>
      <c r="BP30" s="164">
        <f t="shared" si="25"/>
        <v>65</v>
      </c>
      <c r="BQ30" s="164">
        <f t="shared" ref="BQ30:DS30" si="26">BP30+1</f>
        <v>66</v>
      </c>
      <c r="BR30" s="164">
        <f t="shared" si="26"/>
        <v>67</v>
      </c>
      <c r="BS30" s="164">
        <f t="shared" si="26"/>
        <v>68</v>
      </c>
      <c r="BT30" s="164">
        <f t="shared" si="26"/>
        <v>69</v>
      </c>
      <c r="BU30" s="164">
        <f t="shared" si="26"/>
        <v>70</v>
      </c>
      <c r="BV30" s="164">
        <f t="shared" si="26"/>
        <v>71</v>
      </c>
      <c r="BW30" s="164">
        <f t="shared" si="26"/>
        <v>72</v>
      </c>
      <c r="BX30" s="164">
        <f t="shared" si="26"/>
        <v>73</v>
      </c>
      <c r="BY30" s="164">
        <f t="shared" si="26"/>
        <v>74</v>
      </c>
      <c r="BZ30" s="164">
        <f t="shared" si="26"/>
        <v>75</v>
      </c>
      <c r="CA30" s="164">
        <f t="shared" si="26"/>
        <v>76</v>
      </c>
      <c r="CB30" s="164">
        <f t="shared" si="26"/>
        <v>77</v>
      </c>
      <c r="CC30" s="164">
        <f t="shared" si="26"/>
        <v>78</v>
      </c>
      <c r="CD30" s="164">
        <f t="shared" si="26"/>
        <v>79</v>
      </c>
      <c r="CE30" s="164">
        <f t="shared" si="26"/>
        <v>80</v>
      </c>
      <c r="CF30" s="164">
        <f t="shared" si="26"/>
        <v>81</v>
      </c>
      <c r="CG30" s="164">
        <f t="shared" si="26"/>
        <v>82</v>
      </c>
      <c r="CH30" s="164">
        <f t="shared" si="26"/>
        <v>83</v>
      </c>
      <c r="CI30" s="164">
        <f t="shared" si="26"/>
        <v>84</v>
      </c>
      <c r="CJ30" s="164">
        <f t="shared" si="26"/>
        <v>85</v>
      </c>
      <c r="CK30" s="164">
        <f t="shared" si="26"/>
        <v>86</v>
      </c>
      <c r="CL30" s="164">
        <f t="shared" si="26"/>
        <v>87</v>
      </c>
      <c r="CM30" s="164">
        <f t="shared" si="26"/>
        <v>88</v>
      </c>
      <c r="CN30" s="164">
        <f t="shared" si="26"/>
        <v>89</v>
      </c>
      <c r="CO30" s="164">
        <f t="shared" si="26"/>
        <v>90</v>
      </c>
      <c r="CP30" s="164">
        <f t="shared" si="26"/>
        <v>91</v>
      </c>
      <c r="CQ30" s="164">
        <f t="shared" si="26"/>
        <v>92</v>
      </c>
      <c r="CR30" s="164">
        <f t="shared" si="26"/>
        <v>93</v>
      </c>
      <c r="CS30" s="164">
        <f t="shared" si="26"/>
        <v>94</v>
      </c>
      <c r="CT30" s="164">
        <f t="shared" si="26"/>
        <v>95</v>
      </c>
      <c r="CU30" s="164">
        <f t="shared" si="26"/>
        <v>96</v>
      </c>
      <c r="CV30" s="164">
        <f t="shared" si="26"/>
        <v>97</v>
      </c>
      <c r="CW30" s="164">
        <f t="shared" si="26"/>
        <v>98</v>
      </c>
      <c r="CX30" s="164">
        <f t="shared" si="26"/>
        <v>99</v>
      </c>
      <c r="CY30" s="164">
        <f t="shared" si="26"/>
        <v>100</v>
      </c>
      <c r="CZ30" s="164">
        <f t="shared" si="26"/>
        <v>101</v>
      </c>
      <c r="DA30" s="164">
        <f t="shared" si="26"/>
        <v>102</v>
      </c>
      <c r="DB30" s="164">
        <f t="shared" si="26"/>
        <v>103</v>
      </c>
      <c r="DC30" s="164">
        <f t="shared" si="26"/>
        <v>104</v>
      </c>
      <c r="DD30" s="164">
        <f t="shared" si="26"/>
        <v>105</v>
      </c>
      <c r="DE30" s="164">
        <f t="shared" si="26"/>
        <v>106</v>
      </c>
      <c r="DF30" s="164">
        <f t="shared" si="26"/>
        <v>107</v>
      </c>
      <c r="DG30" s="164">
        <f t="shared" si="26"/>
        <v>108</v>
      </c>
      <c r="DH30" s="164">
        <f t="shared" si="26"/>
        <v>109</v>
      </c>
      <c r="DI30" s="164">
        <f t="shared" si="26"/>
        <v>110</v>
      </c>
      <c r="DJ30" s="164">
        <f t="shared" si="26"/>
        <v>111</v>
      </c>
      <c r="DK30" s="164">
        <f t="shared" si="26"/>
        <v>112</v>
      </c>
      <c r="DL30" s="164">
        <f t="shared" si="26"/>
        <v>113</v>
      </c>
      <c r="DM30" s="164">
        <f t="shared" si="26"/>
        <v>114</v>
      </c>
      <c r="DN30" s="164">
        <f t="shared" si="26"/>
        <v>115</v>
      </c>
      <c r="DO30" s="164">
        <f t="shared" si="26"/>
        <v>116</v>
      </c>
      <c r="DP30" s="164">
        <f t="shared" si="26"/>
        <v>117</v>
      </c>
      <c r="DQ30" s="164">
        <f t="shared" si="26"/>
        <v>118</v>
      </c>
      <c r="DR30" s="164">
        <f t="shared" si="26"/>
        <v>119</v>
      </c>
      <c r="DS30" s="164">
        <f t="shared" si="26"/>
        <v>120</v>
      </c>
    </row>
    <row r="31" spans="1:123" ht="16.5" thickBot="1" x14ac:dyDescent="0.3">
      <c r="A31" s="165"/>
      <c r="B31" s="166" t="s">
        <v>340</v>
      </c>
      <c r="C31" s="167" t="s">
        <v>341</v>
      </c>
      <c r="D31" s="130">
        <f>D4</f>
        <v>44197</v>
      </c>
      <c r="E31" s="130">
        <f t="shared" ref="E31:BP31" si="27">EDATE(D31,1)</f>
        <v>44228</v>
      </c>
      <c r="F31" s="130">
        <f t="shared" si="27"/>
        <v>44256</v>
      </c>
      <c r="G31" s="130">
        <f t="shared" si="27"/>
        <v>44287</v>
      </c>
      <c r="H31" s="130">
        <f t="shared" si="27"/>
        <v>44317</v>
      </c>
      <c r="I31" s="130">
        <f t="shared" si="27"/>
        <v>44348</v>
      </c>
      <c r="J31" s="130">
        <f t="shared" si="27"/>
        <v>44378</v>
      </c>
      <c r="K31" s="130">
        <f t="shared" si="27"/>
        <v>44409</v>
      </c>
      <c r="L31" s="130">
        <f t="shared" si="27"/>
        <v>44440</v>
      </c>
      <c r="M31" s="130">
        <f t="shared" si="27"/>
        <v>44470</v>
      </c>
      <c r="N31" s="130">
        <f t="shared" si="27"/>
        <v>44501</v>
      </c>
      <c r="O31" s="130">
        <f t="shared" si="27"/>
        <v>44531</v>
      </c>
      <c r="P31" s="130">
        <f t="shared" si="27"/>
        <v>44562</v>
      </c>
      <c r="Q31" s="130">
        <f t="shared" si="27"/>
        <v>44593</v>
      </c>
      <c r="R31" s="130">
        <f t="shared" si="27"/>
        <v>44621</v>
      </c>
      <c r="S31" s="130">
        <f t="shared" si="27"/>
        <v>44652</v>
      </c>
      <c r="T31" s="130">
        <f t="shared" si="27"/>
        <v>44682</v>
      </c>
      <c r="U31" s="130">
        <f t="shared" si="27"/>
        <v>44713</v>
      </c>
      <c r="V31" s="130">
        <f t="shared" si="27"/>
        <v>44743</v>
      </c>
      <c r="W31" s="130">
        <f t="shared" si="27"/>
        <v>44774</v>
      </c>
      <c r="X31" s="130">
        <f t="shared" si="27"/>
        <v>44805</v>
      </c>
      <c r="Y31" s="130">
        <f t="shared" si="27"/>
        <v>44835</v>
      </c>
      <c r="Z31" s="130">
        <f t="shared" si="27"/>
        <v>44866</v>
      </c>
      <c r="AA31" s="130">
        <f t="shared" si="27"/>
        <v>44896</v>
      </c>
      <c r="AB31" s="130">
        <f t="shared" si="27"/>
        <v>44927</v>
      </c>
      <c r="AC31" s="130">
        <f t="shared" si="27"/>
        <v>44958</v>
      </c>
      <c r="AD31" s="130">
        <f t="shared" si="27"/>
        <v>44986</v>
      </c>
      <c r="AE31" s="130">
        <f t="shared" si="27"/>
        <v>45017</v>
      </c>
      <c r="AF31" s="130">
        <f t="shared" si="27"/>
        <v>45047</v>
      </c>
      <c r="AG31" s="130">
        <f t="shared" si="27"/>
        <v>45078</v>
      </c>
      <c r="AH31" s="130">
        <f t="shared" si="27"/>
        <v>45108</v>
      </c>
      <c r="AI31" s="130">
        <f t="shared" si="27"/>
        <v>45139</v>
      </c>
      <c r="AJ31" s="130">
        <f t="shared" si="27"/>
        <v>45170</v>
      </c>
      <c r="AK31" s="130">
        <f t="shared" si="27"/>
        <v>45200</v>
      </c>
      <c r="AL31" s="130">
        <f t="shared" si="27"/>
        <v>45231</v>
      </c>
      <c r="AM31" s="130">
        <f t="shared" si="27"/>
        <v>45261</v>
      </c>
      <c r="AN31" s="130">
        <f t="shared" si="27"/>
        <v>45292</v>
      </c>
      <c r="AO31" s="130">
        <f t="shared" si="27"/>
        <v>45323</v>
      </c>
      <c r="AP31" s="130">
        <f t="shared" si="27"/>
        <v>45352</v>
      </c>
      <c r="AQ31" s="130">
        <f t="shared" si="27"/>
        <v>45383</v>
      </c>
      <c r="AR31" s="130">
        <f t="shared" si="27"/>
        <v>45413</v>
      </c>
      <c r="AS31" s="130">
        <f t="shared" si="27"/>
        <v>45444</v>
      </c>
      <c r="AT31" s="130">
        <f t="shared" si="27"/>
        <v>45474</v>
      </c>
      <c r="AU31" s="130">
        <f t="shared" si="27"/>
        <v>45505</v>
      </c>
      <c r="AV31" s="130">
        <f t="shared" si="27"/>
        <v>45536</v>
      </c>
      <c r="AW31" s="130">
        <f t="shared" si="27"/>
        <v>45566</v>
      </c>
      <c r="AX31" s="130">
        <f t="shared" si="27"/>
        <v>45597</v>
      </c>
      <c r="AY31" s="130">
        <f t="shared" si="27"/>
        <v>45627</v>
      </c>
      <c r="AZ31" s="130">
        <f t="shared" si="27"/>
        <v>45658</v>
      </c>
      <c r="BA31" s="130">
        <f t="shared" si="27"/>
        <v>45689</v>
      </c>
      <c r="BB31" s="130">
        <f t="shared" si="27"/>
        <v>45717</v>
      </c>
      <c r="BC31" s="130">
        <f t="shared" si="27"/>
        <v>45748</v>
      </c>
      <c r="BD31" s="130">
        <f t="shared" si="27"/>
        <v>45778</v>
      </c>
      <c r="BE31" s="130">
        <f t="shared" si="27"/>
        <v>45809</v>
      </c>
      <c r="BF31" s="130">
        <f t="shared" si="27"/>
        <v>45839</v>
      </c>
      <c r="BG31" s="130">
        <f t="shared" si="27"/>
        <v>45870</v>
      </c>
      <c r="BH31" s="130">
        <f t="shared" si="27"/>
        <v>45901</v>
      </c>
      <c r="BI31" s="130">
        <f t="shared" si="27"/>
        <v>45931</v>
      </c>
      <c r="BJ31" s="130">
        <f t="shared" si="27"/>
        <v>45962</v>
      </c>
      <c r="BK31" s="130">
        <f t="shared" si="27"/>
        <v>45992</v>
      </c>
      <c r="BL31" s="130">
        <f t="shared" si="27"/>
        <v>46023</v>
      </c>
      <c r="BM31" s="130">
        <f t="shared" si="27"/>
        <v>46054</v>
      </c>
      <c r="BN31" s="130">
        <f t="shared" si="27"/>
        <v>46082</v>
      </c>
      <c r="BO31" s="130">
        <f t="shared" si="27"/>
        <v>46113</v>
      </c>
      <c r="BP31" s="130">
        <f t="shared" si="27"/>
        <v>46143</v>
      </c>
      <c r="BQ31" s="130">
        <f t="shared" ref="BQ31:DS31" si="28">EDATE(BP31,1)</f>
        <v>46174</v>
      </c>
      <c r="BR31" s="130">
        <f t="shared" si="28"/>
        <v>46204</v>
      </c>
      <c r="BS31" s="130">
        <f t="shared" si="28"/>
        <v>46235</v>
      </c>
      <c r="BT31" s="130">
        <f t="shared" si="28"/>
        <v>46266</v>
      </c>
      <c r="BU31" s="130">
        <f t="shared" si="28"/>
        <v>46296</v>
      </c>
      <c r="BV31" s="130">
        <f t="shared" si="28"/>
        <v>46327</v>
      </c>
      <c r="BW31" s="130">
        <f t="shared" si="28"/>
        <v>46357</v>
      </c>
      <c r="BX31" s="130">
        <f t="shared" si="28"/>
        <v>46388</v>
      </c>
      <c r="BY31" s="130">
        <f t="shared" si="28"/>
        <v>46419</v>
      </c>
      <c r="BZ31" s="130">
        <f t="shared" si="28"/>
        <v>46447</v>
      </c>
      <c r="CA31" s="130">
        <f t="shared" si="28"/>
        <v>46478</v>
      </c>
      <c r="CB31" s="130">
        <f t="shared" si="28"/>
        <v>46508</v>
      </c>
      <c r="CC31" s="130">
        <f t="shared" si="28"/>
        <v>46539</v>
      </c>
      <c r="CD31" s="130">
        <f t="shared" si="28"/>
        <v>46569</v>
      </c>
      <c r="CE31" s="130">
        <f t="shared" si="28"/>
        <v>46600</v>
      </c>
      <c r="CF31" s="130">
        <f t="shared" si="28"/>
        <v>46631</v>
      </c>
      <c r="CG31" s="130">
        <f t="shared" si="28"/>
        <v>46661</v>
      </c>
      <c r="CH31" s="130">
        <f t="shared" si="28"/>
        <v>46692</v>
      </c>
      <c r="CI31" s="130">
        <f t="shared" si="28"/>
        <v>46722</v>
      </c>
      <c r="CJ31" s="130">
        <f t="shared" si="28"/>
        <v>46753</v>
      </c>
      <c r="CK31" s="130">
        <f t="shared" si="28"/>
        <v>46784</v>
      </c>
      <c r="CL31" s="130">
        <f t="shared" si="28"/>
        <v>46813</v>
      </c>
      <c r="CM31" s="130">
        <f t="shared" si="28"/>
        <v>46844</v>
      </c>
      <c r="CN31" s="130">
        <f t="shared" si="28"/>
        <v>46874</v>
      </c>
      <c r="CO31" s="130">
        <f t="shared" si="28"/>
        <v>46905</v>
      </c>
      <c r="CP31" s="130">
        <f t="shared" si="28"/>
        <v>46935</v>
      </c>
      <c r="CQ31" s="130">
        <f t="shared" si="28"/>
        <v>46966</v>
      </c>
      <c r="CR31" s="130">
        <f t="shared" si="28"/>
        <v>46997</v>
      </c>
      <c r="CS31" s="130">
        <f t="shared" si="28"/>
        <v>47027</v>
      </c>
      <c r="CT31" s="130">
        <f t="shared" si="28"/>
        <v>47058</v>
      </c>
      <c r="CU31" s="130">
        <f t="shared" si="28"/>
        <v>47088</v>
      </c>
      <c r="CV31" s="130">
        <f t="shared" si="28"/>
        <v>47119</v>
      </c>
      <c r="CW31" s="130">
        <f t="shared" si="28"/>
        <v>47150</v>
      </c>
      <c r="CX31" s="130">
        <f t="shared" si="28"/>
        <v>47178</v>
      </c>
      <c r="CY31" s="130">
        <f t="shared" si="28"/>
        <v>47209</v>
      </c>
      <c r="CZ31" s="130">
        <f t="shared" si="28"/>
        <v>47239</v>
      </c>
      <c r="DA31" s="130">
        <f t="shared" si="28"/>
        <v>47270</v>
      </c>
      <c r="DB31" s="130">
        <f t="shared" si="28"/>
        <v>47300</v>
      </c>
      <c r="DC31" s="130">
        <f t="shared" si="28"/>
        <v>47331</v>
      </c>
      <c r="DD31" s="130">
        <f t="shared" si="28"/>
        <v>47362</v>
      </c>
      <c r="DE31" s="130">
        <f t="shared" si="28"/>
        <v>47392</v>
      </c>
      <c r="DF31" s="130">
        <f t="shared" si="28"/>
        <v>47423</v>
      </c>
      <c r="DG31" s="130">
        <f t="shared" si="28"/>
        <v>47453</v>
      </c>
      <c r="DH31" s="130">
        <f t="shared" si="28"/>
        <v>47484</v>
      </c>
      <c r="DI31" s="130">
        <f t="shared" si="28"/>
        <v>47515</v>
      </c>
      <c r="DJ31" s="130">
        <f t="shared" si="28"/>
        <v>47543</v>
      </c>
      <c r="DK31" s="130">
        <f t="shared" si="28"/>
        <v>47574</v>
      </c>
      <c r="DL31" s="130">
        <f t="shared" si="28"/>
        <v>47604</v>
      </c>
      <c r="DM31" s="130">
        <f t="shared" si="28"/>
        <v>47635</v>
      </c>
      <c r="DN31" s="130">
        <f t="shared" si="28"/>
        <v>47665</v>
      </c>
      <c r="DO31" s="130">
        <f t="shared" si="28"/>
        <v>47696</v>
      </c>
      <c r="DP31" s="130">
        <f t="shared" si="28"/>
        <v>47727</v>
      </c>
      <c r="DQ31" s="130">
        <f t="shared" si="28"/>
        <v>47757</v>
      </c>
      <c r="DR31" s="130">
        <f t="shared" si="28"/>
        <v>47788</v>
      </c>
      <c r="DS31" s="130">
        <f t="shared" si="28"/>
        <v>47818</v>
      </c>
    </row>
    <row r="32" spans="1:123" ht="15.75" thickBot="1" x14ac:dyDescent="0.3">
      <c r="A32" s="165"/>
      <c r="B32" s="168" t="s">
        <v>342</v>
      </c>
      <c r="C32" s="169" t="s">
        <v>343</v>
      </c>
      <c r="D32" s="170">
        <f t="shared" ref="D32:AI32" si="29">SUM(D33:D35)</f>
        <v>0</v>
      </c>
      <c r="E32" s="171">
        <f t="shared" si="29"/>
        <v>0</v>
      </c>
      <c r="F32" s="171">
        <f t="shared" si="29"/>
        <v>0</v>
      </c>
      <c r="G32" s="171">
        <f t="shared" si="29"/>
        <v>0</v>
      </c>
      <c r="H32" s="171">
        <f t="shared" si="29"/>
        <v>0</v>
      </c>
      <c r="I32" s="171">
        <f t="shared" si="29"/>
        <v>0</v>
      </c>
      <c r="J32" s="171">
        <f t="shared" si="29"/>
        <v>0</v>
      </c>
      <c r="K32" s="171">
        <f t="shared" si="29"/>
        <v>0</v>
      </c>
      <c r="L32" s="171">
        <f t="shared" si="29"/>
        <v>0</v>
      </c>
      <c r="M32" s="171">
        <f t="shared" si="29"/>
        <v>0</v>
      </c>
      <c r="N32" s="171">
        <f t="shared" si="29"/>
        <v>0</v>
      </c>
      <c r="O32" s="171">
        <f t="shared" si="29"/>
        <v>0</v>
      </c>
      <c r="P32" s="171">
        <f t="shared" si="29"/>
        <v>0</v>
      </c>
      <c r="Q32" s="171">
        <f t="shared" si="29"/>
        <v>0</v>
      </c>
      <c r="R32" s="171">
        <f t="shared" si="29"/>
        <v>0</v>
      </c>
      <c r="S32" s="171">
        <f t="shared" si="29"/>
        <v>0</v>
      </c>
      <c r="T32" s="171">
        <f t="shared" si="29"/>
        <v>0</v>
      </c>
      <c r="U32" s="171">
        <f t="shared" si="29"/>
        <v>0</v>
      </c>
      <c r="V32" s="171">
        <f t="shared" si="29"/>
        <v>0</v>
      </c>
      <c r="W32" s="171">
        <f t="shared" si="29"/>
        <v>0</v>
      </c>
      <c r="X32" s="171">
        <f t="shared" si="29"/>
        <v>0</v>
      </c>
      <c r="Y32" s="171">
        <f t="shared" si="29"/>
        <v>0</v>
      </c>
      <c r="Z32" s="171">
        <f t="shared" si="29"/>
        <v>0</v>
      </c>
      <c r="AA32" s="171">
        <f t="shared" si="29"/>
        <v>0</v>
      </c>
      <c r="AB32" s="171">
        <f t="shared" si="29"/>
        <v>0</v>
      </c>
      <c r="AC32" s="171">
        <f t="shared" si="29"/>
        <v>0</v>
      </c>
      <c r="AD32" s="171">
        <f t="shared" si="29"/>
        <v>0</v>
      </c>
      <c r="AE32" s="171">
        <f t="shared" si="29"/>
        <v>0</v>
      </c>
      <c r="AF32" s="171">
        <f t="shared" si="29"/>
        <v>0</v>
      </c>
      <c r="AG32" s="171">
        <f t="shared" si="29"/>
        <v>0</v>
      </c>
      <c r="AH32" s="171">
        <f t="shared" si="29"/>
        <v>0</v>
      </c>
      <c r="AI32" s="171">
        <f t="shared" si="29"/>
        <v>0</v>
      </c>
      <c r="AJ32" s="171">
        <f t="shared" ref="AJ32:CU32" si="30">SUM(AJ33:AJ35)</f>
        <v>0</v>
      </c>
      <c r="AK32" s="171">
        <f t="shared" si="30"/>
        <v>0</v>
      </c>
      <c r="AL32" s="171">
        <f t="shared" si="30"/>
        <v>0</v>
      </c>
      <c r="AM32" s="171">
        <f t="shared" si="30"/>
        <v>0</v>
      </c>
      <c r="AN32" s="171">
        <f t="shared" si="30"/>
        <v>0</v>
      </c>
      <c r="AO32" s="171">
        <f t="shared" si="30"/>
        <v>0</v>
      </c>
      <c r="AP32" s="171">
        <f t="shared" si="30"/>
        <v>0</v>
      </c>
      <c r="AQ32" s="171">
        <f t="shared" si="30"/>
        <v>0</v>
      </c>
      <c r="AR32" s="171">
        <f t="shared" si="30"/>
        <v>0</v>
      </c>
      <c r="AS32" s="171">
        <f t="shared" si="30"/>
        <v>0</v>
      </c>
      <c r="AT32" s="171">
        <f t="shared" si="30"/>
        <v>0</v>
      </c>
      <c r="AU32" s="171">
        <f t="shared" si="30"/>
        <v>0</v>
      </c>
      <c r="AV32" s="171">
        <f t="shared" si="30"/>
        <v>0</v>
      </c>
      <c r="AW32" s="171">
        <f t="shared" si="30"/>
        <v>0</v>
      </c>
      <c r="AX32" s="171">
        <f t="shared" si="30"/>
        <v>0</v>
      </c>
      <c r="AY32" s="171">
        <f t="shared" si="30"/>
        <v>0</v>
      </c>
      <c r="AZ32" s="171">
        <f t="shared" si="30"/>
        <v>0</v>
      </c>
      <c r="BA32" s="171">
        <f t="shared" si="30"/>
        <v>0</v>
      </c>
      <c r="BB32" s="171">
        <f t="shared" si="30"/>
        <v>0</v>
      </c>
      <c r="BC32" s="171">
        <f t="shared" si="30"/>
        <v>0</v>
      </c>
      <c r="BD32" s="171">
        <f t="shared" si="30"/>
        <v>0</v>
      </c>
      <c r="BE32" s="171">
        <f t="shared" si="30"/>
        <v>0</v>
      </c>
      <c r="BF32" s="171">
        <f t="shared" si="30"/>
        <v>0</v>
      </c>
      <c r="BG32" s="171">
        <f t="shared" si="30"/>
        <v>0</v>
      </c>
      <c r="BH32" s="171">
        <f t="shared" si="30"/>
        <v>0</v>
      </c>
      <c r="BI32" s="171">
        <f t="shared" si="30"/>
        <v>0</v>
      </c>
      <c r="BJ32" s="171">
        <f t="shared" si="30"/>
        <v>0</v>
      </c>
      <c r="BK32" s="171">
        <f t="shared" si="30"/>
        <v>0</v>
      </c>
      <c r="BL32" s="171">
        <f t="shared" si="30"/>
        <v>0</v>
      </c>
      <c r="BM32" s="171">
        <f t="shared" si="30"/>
        <v>0</v>
      </c>
      <c r="BN32" s="171">
        <f t="shared" si="30"/>
        <v>0</v>
      </c>
      <c r="BO32" s="171">
        <f t="shared" si="30"/>
        <v>0</v>
      </c>
      <c r="BP32" s="171">
        <f t="shared" si="30"/>
        <v>0</v>
      </c>
      <c r="BQ32" s="171">
        <f t="shared" si="30"/>
        <v>0</v>
      </c>
      <c r="BR32" s="171">
        <f t="shared" si="30"/>
        <v>0</v>
      </c>
      <c r="BS32" s="171">
        <f t="shared" si="30"/>
        <v>0</v>
      </c>
      <c r="BT32" s="171">
        <f t="shared" si="30"/>
        <v>0</v>
      </c>
      <c r="BU32" s="171">
        <f t="shared" si="30"/>
        <v>0</v>
      </c>
      <c r="BV32" s="171">
        <f t="shared" si="30"/>
        <v>0</v>
      </c>
      <c r="BW32" s="171">
        <f t="shared" si="30"/>
        <v>0</v>
      </c>
      <c r="BX32" s="171">
        <f t="shared" si="30"/>
        <v>0</v>
      </c>
      <c r="BY32" s="171">
        <f t="shared" si="30"/>
        <v>0</v>
      </c>
      <c r="BZ32" s="171">
        <f t="shared" si="30"/>
        <v>0</v>
      </c>
      <c r="CA32" s="171">
        <f t="shared" si="30"/>
        <v>0</v>
      </c>
      <c r="CB32" s="171">
        <f t="shared" si="30"/>
        <v>0</v>
      </c>
      <c r="CC32" s="171">
        <f t="shared" si="30"/>
        <v>0</v>
      </c>
      <c r="CD32" s="171">
        <f t="shared" si="30"/>
        <v>0</v>
      </c>
      <c r="CE32" s="171">
        <f t="shared" si="30"/>
        <v>0</v>
      </c>
      <c r="CF32" s="171">
        <f t="shared" si="30"/>
        <v>0</v>
      </c>
      <c r="CG32" s="171">
        <f t="shared" si="30"/>
        <v>0</v>
      </c>
      <c r="CH32" s="171">
        <f t="shared" si="30"/>
        <v>0</v>
      </c>
      <c r="CI32" s="171">
        <f t="shared" si="30"/>
        <v>0</v>
      </c>
      <c r="CJ32" s="171">
        <f t="shared" si="30"/>
        <v>0</v>
      </c>
      <c r="CK32" s="171">
        <f t="shared" si="30"/>
        <v>0</v>
      </c>
      <c r="CL32" s="171">
        <f t="shared" si="30"/>
        <v>0</v>
      </c>
      <c r="CM32" s="171">
        <f t="shared" si="30"/>
        <v>0</v>
      </c>
      <c r="CN32" s="171">
        <f t="shared" si="30"/>
        <v>0</v>
      </c>
      <c r="CO32" s="171">
        <f t="shared" si="30"/>
        <v>0</v>
      </c>
      <c r="CP32" s="171">
        <f t="shared" si="30"/>
        <v>0</v>
      </c>
      <c r="CQ32" s="171">
        <f t="shared" si="30"/>
        <v>0</v>
      </c>
      <c r="CR32" s="171">
        <f t="shared" si="30"/>
        <v>0</v>
      </c>
      <c r="CS32" s="171">
        <f t="shared" si="30"/>
        <v>0</v>
      </c>
      <c r="CT32" s="171">
        <f t="shared" si="30"/>
        <v>0</v>
      </c>
      <c r="CU32" s="171">
        <f t="shared" si="30"/>
        <v>0</v>
      </c>
      <c r="CV32" s="171">
        <f t="shared" ref="CV32:DS32" si="31">SUM(CV33:CV35)</f>
        <v>0</v>
      </c>
      <c r="CW32" s="171">
        <f t="shared" si="31"/>
        <v>0</v>
      </c>
      <c r="CX32" s="171">
        <f t="shared" si="31"/>
        <v>0</v>
      </c>
      <c r="CY32" s="171">
        <f t="shared" si="31"/>
        <v>0</v>
      </c>
      <c r="CZ32" s="171">
        <f t="shared" si="31"/>
        <v>0</v>
      </c>
      <c r="DA32" s="171">
        <f t="shared" si="31"/>
        <v>0</v>
      </c>
      <c r="DB32" s="171">
        <f t="shared" si="31"/>
        <v>0</v>
      </c>
      <c r="DC32" s="171">
        <f t="shared" si="31"/>
        <v>0</v>
      </c>
      <c r="DD32" s="171">
        <f t="shared" si="31"/>
        <v>0</v>
      </c>
      <c r="DE32" s="171">
        <f t="shared" si="31"/>
        <v>0</v>
      </c>
      <c r="DF32" s="171">
        <f t="shared" si="31"/>
        <v>0</v>
      </c>
      <c r="DG32" s="171">
        <f t="shared" si="31"/>
        <v>0</v>
      </c>
      <c r="DH32" s="171">
        <f t="shared" si="31"/>
        <v>0</v>
      </c>
      <c r="DI32" s="171">
        <f t="shared" si="31"/>
        <v>0</v>
      </c>
      <c r="DJ32" s="171">
        <f t="shared" si="31"/>
        <v>0</v>
      </c>
      <c r="DK32" s="171">
        <f t="shared" si="31"/>
        <v>0</v>
      </c>
      <c r="DL32" s="171">
        <f t="shared" si="31"/>
        <v>0</v>
      </c>
      <c r="DM32" s="171">
        <f t="shared" si="31"/>
        <v>0</v>
      </c>
      <c r="DN32" s="171">
        <f t="shared" si="31"/>
        <v>0</v>
      </c>
      <c r="DO32" s="171">
        <f t="shared" si="31"/>
        <v>0</v>
      </c>
      <c r="DP32" s="171">
        <f t="shared" si="31"/>
        <v>0</v>
      </c>
      <c r="DQ32" s="171">
        <f t="shared" si="31"/>
        <v>0</v>
      </c>
      <c r="DR32" s="171">
        <f t="shared" si="31"/>
        <v>0</v>
      </c>
      <c r="DS32" s="171">
        <f t="shared" si="31"/>
        <v>0</v>
      </c>
    </row>
    <row r="33" spans="1:123" x14ac:dyDescent="0.25">
      <c r="A33" s="165"/>
      <c r="B33" s="173" t="str">
        <f>Конструктор!B59</f>
        <v xml:space="preserve">Урожай, в кг </v>
      </c>
      <c r="C33" s="172" t="s">
        <v>344</v>
      </c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f>Конструктор!E59/3</f>
        <v>0</v>
      </c>
      <c r="J33" s="150">
        <f>I33</f>
        <v>0</v>
      </c>
      <c r="K33" s="150">
        <f>J33</f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f t="shared" ref="P33:BU33" si="32">O33</f>
        <v>0</v>
      </c>
      <c r="Q33" s="150">
        <f t="shared" si="32"/>
        <v>0</v>
      </c>
      <c r="R33" s="150">
        <f t="shared" si="32"/>
        <v>0</v>
      </c>
      <c r="S33" s="150">
        <f t="shared" si="32"/>
        <v>0</v>
      </c>
      <c r="T33" s="150">
        <f t="shared" si="32"/>
        <v>0</v>
      </c>
      <c r="U33" s="150">
        <f>Конструктор!F59/3</f>
        <v>0</v>
      </c>
      <c r="V33" s="150">
        <f t="shared" si="32"/>
        <v>0</v>
      </c>
      <c r="W33" s="150">
        <f t="shared" si="32"/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f t="shared" si="32"/>
        <v>0</v>
      </c>
      <c r="AC33" s="150">
        <f t="shared" si="32"/>
        <v>0</v>
      </c>
      <c r="AD33" s="150">
        <f t="shared" si="32"/>
        <v>0</v>
      </c>
      <c r="AE33" s="150">
        <f t="shared" si="32"/>
        <v>0</v>
      </c>
      <c r="AF33" s="150">
        <f t="shared" si="32"/>
        <v>0</v>
      </c>
      <c r="AG33" s="150">
        <f>Конструктор!G59/3</f>
        <v>0</v>
      </c>
      <c r="AH33" s="150">
        <f t="shared" si="32"/>
        <v>0</v>
      </c>
      <c r="AI33" s="150">
        <f t="shared" si="32"/>
        <v>0</v>
      </c>
      <c r="AJ33" s="150">
        <v>0</v>
      </c>
      <c r="AK33" s="150">
        <v>0</v>
      </c>
      <c r="AL33" s="150">
        <f t="shared" si="32"/>
        <v>0</v>
      </c>
      <c r="AM33" s="150">
        <f t="shared" si="32"/>
        <v>0</v>
      </c>
      <c r="AN33" s="150">
        <f t="shared" si="32"/>
        <v>0</v>
      </c>
      <c r="AO33" s="150">
        <f t="shared" si="32"/>
        <v>0</v>
      </c>
      <c r="AP33" s="150">
        <f t="shared" si="32"/>
        <v>0</v>
      </c>
      <c r="AQ33" s="150">
        <f t="shared" si="32"/>
        <v>0</v>
      </c>
      <c r="AR33" s="150">
        <f t="shared" si="32"/>
        <v>0</v>
      </c>
      <c r="AS33" s="150">
        <f>Конструктор!H59/3</f>
        <v>0</v>
      </c>
      <c r="AT33" s="150">
        <f t="shared" si="32"/>
        <v>0</v>
      </c>
      <c r="AU33" s="150">
        <f t="shared" si="32"/>
        <v>0</v>
      </c>
      <c r="AV33" s="150">
        <v>0</v>
      </c>
      <c r="AW33" s="150">
        <f t="shared" si="32"/>
        <v>0</v>
      </c>
      <c r="AX33" s="150">
        <f t="shared" si="32"/>
        <v>0</v>
      </c>
      <c r="AY33" s="150">
        <f t="shared" si="32"/>
        <v>0</v>
      </c>
      <c r="AZ33" s="150">
        <f t="shared" si="32"/>
        <v>0</v>
      </c>
      <c r="BA33" s="150">
        <f t="shared" si="32"/>
        <v>0</v>
      </c>
      <c r="BB33" s="150">
        <f t="shared" si="32"/>
        <v>0</v>
      </c>
      <c r="BC33" s="150">
        <f t="shared" si="32"/>
        <v>0</v>
      </c>
      <c r="BD33" s="150">
        <f t="shared" si="32"/>
        <v>0</v>
      </c>
      <c r="BE33" s="150">
        <f>Конструктор!I59/3</f>
        <v>0</v>
      </c>
      <c r="BF33" s="150">
        <f t="shared" si="32"/>
        <v>0</v>
      </c>
      <c r="BG33" s="150">
        <f t="shared" si="32"/>
        <v>0</v>
      </c>
      <c r="BH33" s="150">
        <v>0</v>
      </c>
      <c r="BI33" s="150">
        <f t="shared" si="32"/>
        <v>0</v>
      </c>
      <c r="BJ33" s="150">
        <f t="shared" si="32"/>
        <v>0</v>
      </c>
      <c r="BK33" s="150">
        <f t="shared" si="32"/>
        <v>0</v>
      </c>
      <c r="BL33" s="150">
        <f t="shared" si="32"/>
        <v>0</v>
      </c>
      <c r="BM33" s="150">
        <f t="shared" si="32"/>
        <v>0</v>
      </c>
      <c r="BN33" s="150">
        <f t="shared" si="32"/>
        <v>0</v>
      </c>
      <c r="BO33" s="150">
        <f t="shared" si="32"/>
        <v>0</v>
      </c>
      <c r="BP33" s="150">
        <f t="shared" si="32"/>
        <v>0</v>
      </c>
      <c r="BQ33" s="150">
        <f>BE33</f>
        <v>0</v>
      </c>
      <c r="BR33" s="150">
        <f t="shared" si="32"/>
        <v>0</v>
      </c>
      <c r="BS33" s="150">
        <f t="shared" si="32"/>
        <v>0</v>
      </c>
      <c r="BT33" s="150">
        <v>0</v>
      </c>
      <c r="BU33" s="150">
        <f t="shared" si="32"/>
        <v>0</v>
      </c>
      <c r="BV33" s="150">
        <f t="shared" ref="BV33:DS33" si="33">BU33</f>
        <v>0</v>
      </c>
      <c r="BW33" s="150">
        <f t="shared" si="33"/>
        <v>0</v>
      </c>
      <c r="BX33" s="150">
        <f t="shared" si="33"/>
        <v>0</v>
      </c>
      <c r="BY33" s="150">
        <f t="shared" si="33"/>
        <v>0</v>
      </c>
      <c r="BZ33" s="150">
        <f t="shared" si="33"/>
        <v>0</v>
      </c>
      <c r="CA33" s="150">
        <f t="shared" si="33"/>
        <v>0</v>
      </c>
      <c r="CB33" s="150">
        <f t="shared" si="33"/>
        <v>0</v>
      </c>
      <c r="CC33" s="150">
        <f>BQ33</f>
        <v>0</v>
      </c>
      <c r="CD33" s="150">
        <f t="shared" si="33"/>
        <v>0</v>
      </c>
      <c r="CE33" s="150">
        <f t="shared" si="33"/>
        <v>0</v>
      </c>
      <c r="CF33" s="150">
        <v>0</v>
      </c>
      <c r="CG33" s="150">
        <f t="shared" si="33"/>
        <v>0</v>
      </c>
      <c r="CH33" s="150">
        <f t="shared" si="33"/>
        <v>0</v>
      </c>
      <c r="CI33" s="150">
        <f t="shared" si="33"/>
        <v>0</v>
      </c>
      <c r="CJ33" s="150">
        <f t="shared" si="33"/>
        <v>0</v>
      </c>
      <c r="CK33" s="150">
        <f t="shared" si="33"/>
        <v>0</v>
      </c>
      <c r="CL33" s="150">
        <f t="shared" si="33"/>
        <v>0</v>
      </c>
      <c r="CM33" s="150">
        <f t="shared" si="33"/>
        <v>0</v>
      </c>
      <c r="CN33" s="150">
        <f t="shared" si="33"/>
        <v>0</v>
      </c>
      <c r="CO33" s="150">
        <f>CC33</f>
        <v>0</v>
      </c>
      <c r="CP33" s="150">
        <f t="shared" si="33"/>
        <v>0</v>
      </c>
      <c r="CQ33" s="150">
        <f t="shared" si="33"/>
        <v>0</v>
      </c>
      <c r="CR33" s="150">
        <v>0</v>
      </c>
      <c r="CS33" s="150">
        <f t="shared" si="33"/>
        <v>0</v>
      </c>
      <c r="CT33" s="150">
        <f t="shared" si="33"/>
        <v>0</v>
      </c>
      <c r="CU33" s="150">
        <f t="shared" si="33"/>
        <v>0</v>
      </c>
      <c r="CV33" s="150">
        <f t="shared" si="33"/>
        <v>0</v>
      </c>
      <c r="CW33" s="150">
        <f t="shared" si="33"/>
        <v>0</v>
      </c>
      <c r="CX33" s="150">
        <f t="shared" si="33"/>
        <v>0</v>
      </c>
      <c r="CY33" s="150">
        <f t="shared" si="33"/>
        <v>0</v>
      </c>
      <c r="CZ33" s="150">
        <f t="shared" si="33"/>
        <v>0</v>
      </c>
      <c r="DA33" s="150">
        <f>CO33</f>
        <v>0</v>
      </c>
      <c r="DB33" s="150">
        <f t="shared" si="33"/>
        <v>0</v>
      </c>
      <c r="DC33" s="150">
        <f t="shared" si="33"/>
        <v>0</v>
      </c>
      <c r="DD33" s="150">
        <v>0</v>
      </c>
      <c r="DE33" s="150">
        <f t="shared" si="33"/>
        <v>0</v>
      </c>
      <c r="DF33" s="150">
        <f t="shared" si="33"/>
        <v>0</v>
      </c>
      <c r="DG33" s="150">
        <f t="shared" si="33"/>
        <v>0</v>
      </c>
      <c r="DH33" s="150">
        <f t="shared" si="33"/>
        <v>0</v>
      </c>
      <c r="DI33" s="150">
        <f t="shared" si="33"/>
        <v>0</v>
      </c>
      <c r="DJ33" s="150">
        <f t="shared" si="33"/>
        <v>0</v>
      </c>
      <c r="DK33" s="150">
        <f t="shared" si="33"/>
        <v>0</v>
      </c>
      <c r="DL33" s="150">
        <f t="shared" si="33"/>
        <v>0</v>
      </c>
      <c r="DM33" s="150">
        <f>DA33</f>
        <v>0</v>
      </c>
      <c r="DN33" s="150">
        <f t="shared" si="33"/>
        <v>0</v>
      </c>
      <c r="DO33" s="150">
        <f t="shared" si="33"/>
        <v>0</v>
      </c>
      <c r="DP33" s="150">
        <v>0</v>
      </c>
      <c r="DQ33" s="150">
        <f t="shared" si="33"/>
        <v>0</v>
      </c>
      <c r="DR33" s="150">
        <f t="shared" si="33"/>
        <v>0</v>
      </c>
      <c r="DS33" s="150">
        <f t="shared" si="33"/>
        <v>0</v>
      </c>
    </row>
    <row r="34" spans="1:123" x14ac:dyDescent="0.25">
      <c r="A34" s="165"/>
      <c r="B34" s="173"/>
      <c r="C34" s="172" t="s">
        <v>344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</row>
    <row r="35" spans="1:123" ht="15.75" thickBot="1" x14ac:dyDescent="0.3">
      <c r="A35" s="165"/>
      <c r="B35" s="173"/>
      <c r="C35" s="172" t="s">
        <v>344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</row>
    <row r="36" spans="1:123" ht="15.75" thickBot="1" x14ac:dyDescent="0.3">
      <c r="A36" s="165"/>
      <c r="B36" s="168" t="s">
        <v>345</v>
      </c>
      <c r="C36" s="169" t="s">
        <v>346</v>
      </c>
      <c r="D36" s="174">
        <f t="shared" ref="D36:BO36" si="34">SUM(D37:D41)</f>
        <v>0</v>
      </c>
      <c r="E36" s="175">
        <f t="shared" si="34"/>
        <v>0</v>
      </c>
      <c r="F36" s="175">
        <f t="shared" si="34"/>
        <v>0</v>
      </c>
      <c r="G36" s="175">
        <f t="shared" si="34"/>
        <v>0</v>
      </c>
      <c r="H36" s="175">
        <f t="shared" si="34"/>
        <v>0</v>
      </c>
      <c r="I36" s="175">
        <f t="shared" si="34"/>
        <v>0</v>
      </c>
      <c r="J36" s="175">
        <f t="shared" si="34"/>
        <v>0</v>
      </c>
      <c r="K36" s="175">
        <f t="shared" si="34"/>
        <v>0</v>
      </c>
      <c r="L36" s="175">
        <f t="shared" si="34"/>
        <v>0</v>
      </c>
      <c r="M36" s="175">
        <f t="shared" si="34"/>
        <v>0</v>
      </c>
      <c r="N36" s="175">
        <f t="shared" si="34"/>
        <v>0</v>
      </c>
      <c r="O36" s="175">
        <f t="shared" si="34"/>
        <v>0</v>
      </c>
      <c r="P36" s="175">
        <f t="shared" si="34"/>
        <v>0</v>
      </c>
      <c r="Q36" s="175">
        <f t="shared" si="34"/>
        <v>0</v>
      </c>
      <c r="R36" s="175">
        <f t="shared" si="34"/>
        <v>0</v>
      </c>
      <c r="S36" s="175">
        <f t="shared" si="34"/>
        <v>0</v>
      </c>
      <c r="T36" s="175">
        <f t="shared" si="34"/>
        <v>0</v>
      </c>
      <c r="U36" s="175">
        <f t="shared" si="34"/>
        <v>0</v>
      </c>
      <c r="V36" s="175">
        <f t="shared" si="34"/>
        <v>0</v>
      </c>
      <c r="W36" s="175">
        <f t="shared" si="34"/>
        <v>0</v>
      </c>
      <c r="X36" s="175">
        <f t="shared" si="34"/>
        <v>0</v>
      </c>
      <c r="Y36" s="175">
        <f t="shared" si="34"/>
        <v>0</v>
      </c>
      <c r="Z36" s="175">
        <f t="shared" si="34"/>
        <v>0</v>
      </c>
      <c r="AA36" s="175">
        <f t="shared" si="34"/>
        <v>0</v>
      </c>
      <c r="AB36" s="175">
        <f t="shared" si="34"/>
        <v>0</v>
      </c>
      <c r="AC36" s="175">
        <f t="shared" si="34"/>
        <v>0</v>
      </c>
      <c r="AD36" s="175">
        <f t="shared" si="34"/>
        <v>0</v>
      </c>
      <c r="AE36" s="175">
        <f t="shared" si="34"/>
        <v>0</v>
      </c>
      <c r="AF36" s="175">
        <f t="shared" si="34"/>
        <v>0</v>
      </c>
      <c r="AG36" s="175">
        <f t="shared" si="34"/>
        <v>0</v>
      </c>
      <c r="AH36" s="175">
        <f t="shared" si="34"/>
        <v>0</v>
      </c>
      <c r="AI36" s="175">
        <f t="shared" si="34"/>
        <v>0</v>
      </c>
      <c r="AJ36" s="175">
        <f t="shared" si="34"/>
        <v>0</v>
      </c>
      <c r="AK36" s="175">
        <f t="shared" si="34"/>
        <v>0</v>
      </c>
      <c r="AL36" s="175">
        <f t="shared" si="34"/>
        <v>0</v>
      </c>
      <c r="AM36" s="175">
        <f t="shared" si="34"/>
        <v>0</v>
      </c>
      <c r="AN36" s="175">
        <f t="shared" si="34"/>
        <v>0</v>
      </c>
      <c r="AO36" s="175">
        <f t="shared" si="34"/>
        <v>0</v>
      </c>
      <c r="AP36" s="175">
        <f t="shared" si="34"/>
        <v>0</v>
      </c>
      <c r="AQ36" s="175">
        <f t="shared" si="34"/>
        <v>0</v>
      </c>
      <c r="AR36" s="175">
        <f t="shared" si="34"/>
        <v>0</v>
      </c>
      <c r="AS36" s="175">
        <f t="shared" si="34"/>
        <v>0</v>
      </c>
      <c r="AT36" s="175">
        <f t="shared" si="34"/>
        <v>0</v>
      </c>
      <c r="AU36" s="175">
        <f t="shared" si="34"/>
        <v>0</v>
      </c>
      <c r="AV36" s="175">
        <f t="shared" si="34"/>
        <v>0</v>
      </c>
      <c r="AW36" s="175">
        <f t="shared" si="34"/>
        <v>0</v>
      </c>
      <c r="AX36" s="175">
        <f t="shared" si="34"/>
        <v>0</v>
      </c>
      <c r="AY36" s="175">
        <f t="shared" si="34"/>
        <v>0</v>
      </c>
      <c r="AZ36" s="175">
        <f t="shared" si="34"/>
        <v>0</v>
      </c>
      <c r="BA36" s="175">
        <f t="shared" si="34"/>
        <v>0</v>
      </c>
      <c r="BB36" s="175">
        <f t="shared" si="34"/>
        <v>0</v>
      </c>
      <c r="BC36" s="175">
        <f t="shared" si="34"/>
        <v>0</v>
      </c>
      <c r="BD36" s="175">
        <f t="shared" si="34"/>
        <v>0</v>
      </c>
      <c r="BE36" s="175">
        <f t="shared" si="34"/>
        <v>0</v>
      </c>
      <c r="BF36" s="175">
        <f t="shared" si="34"/>
        <v>0</v>
      </c>
      <c r="BG36" s="175">
        <f t="shared" si="34"/>
        <v>0</v>
      </c>
      <c r="BH36" s="175">
        <f t="shared" si="34"/>
        <v>0</v>
      </c>
      <c r="BI36" s="175">
        <f t="shared" si="34"/>
        <v>0</v>
      </c>
      <c r="BJ36" s="175">
        <f t="shared" si="34"/>
        <v>0</v>
      </c>
      <c r="BK36" s="175">
        <f t="shared" si="34"/>
        <v>0</v>
      </c>
      <c r="BL36" s="175">
        <f t="shared" si="34"/>
        <v>0</v>
      </c>
      <c r="BM36" s="175">
        <f t="shared" si="34"/>
        <v>0</v>
      </c>
      <c r="BN36" s="175">
        <f t="shared" si="34"/>
        <v>0</v>
      </c>
      <c r="BO36" s="175">
        <f t="shared" si="34"/>
        <v>0</v>
      </c>
      <c r="BP36" s="175">
        <f t="shared" ref="BP36:DS36" si="35">SUM(BP37:BP41)</f>
        <v>0</v>
      </c>
      <c r="BQ36" s="175">
        <f t="shared" si="35"/>
        <v>0</v>
      </c>
      <c r="BR36" s="175">
        <f t="shared" si="35"/>
        <v>0</v>
      </c>
      <c r="BS36" s="175">
        <f t="shared" si="35"/>
        <v>0</v>
      </c>
      <c r="BT36" s="175">
        <f t="shared" si="35"/>
        <v>0</v>
      </c>
      <c r="BU36" s="175">
        <f t="shared" si="35"/>
        <v>0</v>
      </c>
      <c r="BV36" s="175">
        <f t="shared" si="35"/>
        <v>0</v>
      </c>
      <c r="BW36" s="175">
        <f t="shared" si="35"/>
        <v>0</v>
      </c>
      <c r="BX36" s="175">
        <f t="shared" si="35"/>
        <v>0</v>
      </c>
      <c r="BY36" s="175">
        <f t="shared" si="35"/>
        <v>0</v>
      </c>
      <c r="BZ36" s="175">
        <f t="shared" si="35"/>
        <v>0</v>
      </c>
      <c r="CA36" s="175">
        <f t="shared" si="35"/>
        <v>0</v>
      </c>
      <c r="CB36" s="175">
        <f t="shared" si="35"/>
        <v>0</v>
      </c>
      <c r="CC36" s="175">
        <f t="shared" si="35"/>
        <v>0</v>
      </c>
      <c r="CD36" s="175">
        <f t="shared" si="35"/>
        <v>0</v>
      </c>
      <c r="CE36" s="175">
        <f t="shared" si="35"/>
        <v>0</v>
      </c>
      <c r="CF36" s="175">
        <f t="shared" si="35"/>
        <v>0</v>
      </c>
      <c r="CG36" s="175">
        <f t="shared" si="35"/>
        <v>0</v>
      </c>
      <c r="CH36" s="175">
        <f t="shared" si="35"/>
        <v>0</v>
      </c>
      <c r="CI36" s="175">
        <f t="shared" si="35"/>
        <v>0</v>
      </c>
      <c r="CJ36" s="175">
        <f t="shared" si="35"/>
        <v>0</v>
      </c>
      <c r="CK36" s="175">
        <f t="shared" si="35"/>
        <v>0</v>
      </c>
      <c r="CL36" s="175">
        <f t="shared" si="35"/>
        <v>0</v>
      </c>
      <c r="CM36" s="175">
        <f t="shared" si="35"/>
        <v>0</v>
      </c>
      <c r="CN36" s="175">
        <f t="shared" si="35"/>
        <v>0</v>
      </c>
      <c r="CO36" s="175">
        <f t="shared" si="35"/>
        <v>0</v>
      </c>
      <c r="CP36" s="175">
        <f t="shared" si="35"/>
        <v>0</v>
      </c>
      <c r="CQ36" s="175">
        <f t="shared" si="35"/>
        <v>0</v>
      </c>
      <c r="CR36" s="175">
        <f t="shared" si="35"/>
        <v>0</v>
      </c>
      <c r="CS36" s="175">
        <f t="shared" si="35"/>
        <v>0</v>
      </c>
      <c r="CT36" s="175">
        <f t="shared" si="35"/>
        <v>0</v>
      </c>
      <c r="CU36" s="175">
        <f t="shared" si="35"/>
        <v>0</v>
      </c>
      <c r="CV36" s="175">
        <f t="shared" si="35"/>
        <v>0</v>
      </c>
      <c r="CW36" s="175">
        <f t="shared" si="35"/>
        <v>0</v>
      </c>
      <c r="CX36" s="175">
        <f t="shared" si="35"/>
        <v>0</v>
      </c>
      <c r="CY36" s="175">
        <f t="shared" si="35"/>
        <v>0</v>
      </c>
      <c r="CZ36" s="175">
        <f t="shared" si="35"/>
        <v>0</v>
      </c>
      <c r="DA36" s="175">
        <f t="shared" si="35"/>
        <v>0</v>
      </c>
      <c r="DB36" s="175">
        <f t="shared" si="35"/>
        <v>0</v>
      </c>
      <c r="DC36" s="175">
        <f t="shared" si="35"/>
        <v>0</v>
      </c>
      <c r="DD36" s="175">
        <f t="shared" si="35"/>
        <v>0</v>
      </c>
      <c r="DE36" s="175">
        <f t="shared" si="35"/>
        <v>0</v>
      </c>
      <c r="DF36" s="175">
        <f t="shared" si="35"/>
        <v>0</v>
      </c>
      <c r="DG36" s="175">
        <f t="shared" si="35"/>
        <v>0</v>
      </c>
      <c r="DH36" s="175">
        <f t="shared" si="35"/>
        <v>0</v>
      </c>
      <c r="DI36" s="175">
        <f t="shared" si="35"/>
        <v>0</v>
      </c>
      <c r="DJ36" s="175">
        <f t="shared" si="35"/>
        <v>0</v>
      </c>
      <c r="DK36" s="175">
        <f t="shared" si="35"/>
        <v>0</v>
      </c>
      <c r="DL36" s="175">
        <f t="shared" si="35"/>
        <v>0</v>
      </c>
      <c r="DM36" s="175">
        <f t="shared" si="35"/>
        <v>0</v>
      </c>
      <c r="DN36" s="175">
        <f t="shared" si="35"/>
        <v>0</v>
      </c>
      <c r="DO36" s="175">
        <f t="shared" si="35"/>
        <v>0</v>
      </c>
      <c r="DP36" s="175">
        <f t="shared" si="35"/>
        <v>0</v>
      </c>
      <c r="DQ36" s="175">
        <f t="shared" si="35"/>
        <v>0</v>
      </c>
      <c r="DR36" s="175">
        <f t="shared" si="35"/>
        <v>0</v>
      </c>
      <c r="DS36" s="175">
        <f t="shared" si="35"/>
        <v>0</v>
      </c>
    </row>
    <row r="37" spans="1:123" x14ac:dyDescent="0.25">
      <c r="A37" s="165"/>
      <c r="B37" s="173" t="str">
        <f>Штат!B10</f>
        <v>Руководитель-Агроном-бригадир</v>
      </c>
      <c r="C37" s="176">
        <f>Штат!D10</f>
        <v>0</v>
      </c>
      <c r="D37" s="150">
        <f>Штат!F10/12</f>
        <v>0</v>
      </c>
      <c r="E37" s="150">
        <f>D37</f>
        <v>0</v>
      </c>
      <c r="F37" s="150">
        <f t="shared" ref="F37:BQ38" si="36">E37</f>
        <v>0</v>
      </c>
      <c r="G37" s="150">
        <f t="shared" si="36"/>
        <v>0</v>
      </c>
      <c r="H37" s="150">
        <f t="shared" si="36"/>
        <v>0</v>
      </c>
      <c r="I37" s="150">
        <f t="shared" si="36"/>
        <v>0</v>
      </c>
      <c r="J37" s="150">
        <f t="shared" si="36"/>
        <v>0</v>
      </c>
      <c r="K37" s="150">
        <f t="shared" si="36"/>
        <v>0</v>
      </c>
      <c r="L37" s="150">
        <f t="shared" si="36"/>
        <v>0</v>
      </c>
      <c r="M37" s="150">
        <f t="shared" si="36"/>
        <v>0</v>
      </c>
      <c r="N37" s="150">
        <f t="shared" si="36"/>
        <v>0</v>
      </c>
      <c r="O37" s="150">
        <f t="shared" si="36"/>
        <v>0</v>
      </c>
      <c r="P37" s="150">
        <f t="shared" si="36"/>
        <v>0</v>
      </c>
      <c r="Q37" s="150">
        <f t="shared" si="36"/>
        <v>0</v>
      </c>
      <c r="R37" s="150">
        <f t="shared" si="36"/>
        <v>0</v>
      </c>
      <c r="S37" s="150">
        <f t="shared" si="36"/>
        <v>0</v>
      </c>
      <c r="T37" s="150">
        <f t="shared" si="36"/>
        <v>0</v>
      </c>
      <c r="U37" s="150">
        <f t="shared" si="36"/>
        <v>0</v>
      </c>
      <c r="V37" s="150">
        <f t="shared" si="36"/>
        <v>0</v>
      </c>
      <c r="W37" s="150">
        <f t="shared" si="36"/>
        <v>0</v>
      </c>
      <c r="X37" s="150">
        <f t="shared" si="36"/>
        <v>0</v>
      </c>
      <c r="Y37" s="150">
        <f t="shared" si="36"/>
        <v>0</v>
      </c>
      <c r="Z37" s="150">
        <f t="shared" si="36"/>
        <v>0</v>
      </c>
      <c r="AA37" s="150">
        <f t="shared" si="36"/>
        <v>0</v>
      </c>
      <c r="AB37" s="150">
        <f t="shared" si="36"/>
        <v>0</v>
      </c>
      <c r="AC37" s="150">
        <f t="shared" si="36"/>
        <v>0</v>
      </c>
      <c r="AD37" s="150">
        <f t="shared" si="36"/>
        <v>0</v>
      </c>
      <c r="AE37" s="150">
        <f t="shared" si="36"/>
        <v>0</v>
      </c>
      <c r="AF37" s="150">
        <f t="shared" si="36"/>
        <v>0</v>
      </c>
      <c r="AG37" s="150">
        <f t="shared" si="36"/>
        <v>0</v>
      </c>
      <c r="AH37" s="150">
        <f t="shared" si="36"/>
        <v>0</v>
      </c>
      <c r="AI37" s="150">
        <f t="shared" si="36"/>
        <v>0</v>
      </c>
      <c r="AJ37" s="150">
        <f t="shared" si="36"/>
        <v>0</v>
      </c>
      <c r="AK37" s="150">
        <f t="shared" si="36"/>
        <v>0</v>
      </c>
      <c r="AL37" s="150">
        <f t="shared" si="36"/>
        <v>0</v>
      </c>
      <c r="AM37" s="150">
        <f t="shared" si="36"/>
        <v>0</v>
      </c>
      <c r="AN37" s="150">
        <f t="shared" si="36"/>
        <v>0</v>
      </c>
      <c r="AO37" s="150">
        <f t="shared" si="36"/>
        <v>0</v>
      </c>
      <c r="AP37" s="150">
        <f t="shared" si="36"/>
        <v>0</v>
      </c>
      <c r="AQ37" s="150">
        <f t="shared" si="36"/>
        <v>0</v>
      </c>
      <c r="AR37" s="150">
        <f t="shared" si="36"/>
        <v>0</v>
      </c>
      <c r="AS37" s="150">
        <f t="shared" si="36"/>
        <v>0</v>
      </c>
      <c r="AT37" s="150">
        <f t="shared" si="36"/>
        <v>0</v>
      </c>
      <c r="AU37" s="150">
        <f t="shared" si="36"/>
        <v>0</v>
      </c>
      <c r="AV37" s="150">
        <f t="shared" si="36"/>
        <v>0</v>
      </c>
      <c r="AW37" s="150">
        <f t="shared" si="36"/>
        <v>0</v>
      </c>
      <c r="AX37" s="150">
        <f t="shared" si="36"/>
        <v>0</v>
      </c>
      <c r="AY37" s="150">
        <f t="shared" si="36"/>
        <v>0</v>
      </c>
      <c r="AZ37" s="150">
        <f t="shared" si="36"/>
        <v>0</v>
      </c>
      <c r="BA37" s="150">
        <f t="shared" si="36"/>
        <v>0</v>
      </c>
      <c r="BB37" s="150">
        <f t="shared" si="36"/>
        <v>0</v>
      </c>
      <c r="BC37" s="150">
        <f t="shared" si="36"/>
        <v>0</v>
      </c>
      <c r="BD37" s="150">
        <f t="shared" si="36"/>
        <v>0</v>
      </c>
      <c r="BE37" s="150">
        <f t="shared" si="36"/>
        <v>0</v>
      </c>
      <c r="BF37" s="150">
        <f t="shared" si="36"/>
        <v>0</v>
      </c>
      <c r="BG37" s="150">
        <f t="shared" si="36"/>
        <v>0</v>
      </c>
      <c r="BH37" s="150">
        <f t="shared" si="36"/>
        <v>0</v>
      </c>
      <c r="BI37" s="150">
        <f t="shared" si="36"/>
        <v>0</v>
      </c>
      <c r="BJ37" s="150">
        <f t="shared" si="36"/>
        <v>0</v>
      </c>
      <c r="BK37" s="150">
        <f t="shared" si="36"/>
        <v>0</v>
      </c>
      <c r="BL37" s="150">
        <f t="shared" si="36"/>
        <v>0</v>
      </c>
      <c r="BM37" s="150">
        <f t="shared" si="36"/>
        <v>0</v>
      </c>
      <c r="BN37" s="150">
        <f t="shared" si="36"/>
        <v>0</v>
      </c>
      <c r="BO37" s="150">
        <f t="shared" si="36"/>
        <v>0</v>
      </c>
      <c r="BP37" s="150">
        <f t="shared" si="36"/>
        <v>0</v>
      </c>
      <c r="BQ37" s="150">
        <f t="shared" si="36"/>
        <v>0</v>
      </c>
      <c r="BR37" s="150">
        <f t="shared" ref="BR37:DS40" si="37">BQ37</f>
        <v>0</v>
      </c>
      <c r="BS37" s="150">
        <f t="shared" si="37"/>
        <v>0</v>
      </c>
      <c r="BT37" s="150">
        <f t="shared" si="37"/>
        <v>0</v>
      </c>
      <c r="BU37" s="150">
        <f t="shared" si="37"/>
        <v>0</v>
      </c>
      <c r="BV37" s="150">
        <f t="shared" si="37"/>
        <v>0</v>
      </c>
      <c r="BW37" s="150">
        <f t="shared" si="37"/>
        <v>0</v>
      </c>
      <c r="BX37" s="150">
        <f t="shared" si="37"/>
        <v>0</v>
      </c>
      <c r="BY37" s="150">
        <f t="shared" si="37"/>
        <v>0</v>
      </c>
      <c r="BZ37" s="150">
        <f t="shared" si="37"/>
        <v>0</v>
      </c>
      <c r="CA37" s="150">
        <f t="shared" si="37"/>
        <v>0</v>
      </c>
      <c r="CB37" s="150">
        <f t="shared" si="37"/>
        <v>0</v>
      </c>
      <c r="CC37" s="150">
        <f t="shared" si="37"/>
        <v>0</v>
      </c>
      <c r="CD37" s="150">
        <f t="shared" si="37"/>
        <v>0</v>
      </c>
      <c r="CE37" s="150">
        <f t="shared" si="37"/>
        <v>0</v>
      </c>
      <c r="CF37" s="150">
        <f t="shared" si="37"/>
        <v>0</v>
      </c>
      <c r="CG37" s="150">
        <f t="shared" si="37"/>
        <v>0</v>
      </c>
      <c r="CH37" s="150">
        <f t="shared" si="37"/>
        <v>0</v>
      </c>
      <c r="CI37" s="150">
        <f t="shared" si="37"/>
        <v>0</v>
      </c>
      <c r="CJ37" s="150">
        <f t="shared" si="37"/>
        <v>0</v>
      </c>
      <c r="CK37" s="150">
        <f t="shared" si="37"/>
        <v>0</v>
      </c>
      <c r="CL37" s="150">
        <f t="shared" si="37"/>
        <v>0</v>
      </c>
      <c r="CM37" s="150">
        <f t="shared" si="37"/>
        <v>0</v>
      </c>
      <c r="CN37" s="150">
        <f t="shared" si="37"/>
        <v>0</v>
      </c>
      <c r="CO37" s="150">
        <f t="shared" si="37"/>
        <v>0</v>
      </c>
      <c r="CP37" s="150">
        <f t="shared" si="37"/>
        <v>0</v>
      </c>
      <c r="CQ37" s="150">
        <f t="shared" si="37"/>
        <v>0</v>
      </c>
      <c r="CR37" s="150">
        <f t="shared" si="37"/>
        <v>0</v>
      </c>
      <c r="CS37" s="150">
        <f t="shared" si="37"/>
        <v>0</v>
      </c>
      <c r="CT37" s="150">
        <f t="shared" si="37"/>
        <v>0</v>
      </c>
      <c r="CU37" s="150">
        <f t="shared" si="37"/>
        <v>0</v>
      </c>
      <c r="CV37" s="150">
        <f t="shared" si="37"/>
        <v>0</v>
      </c>
      <c r="CW37" s="150">
        <f t="shared" si="37"/>
        <v>0</v>
      </c>
      <c r="CX37" s="150">
        <f t="shared" si="37"/>
        <v>0</v>
      </c>
      <c r="CY37" s="150">
        <f t="shared" si="37"/>
        <v>0</v>
      </c>
      <c r="CZ37" s="150">
        <f t="shared" si="37"/>
        <v>0</v>
      </c>
      <c r="DA37" s="150">
        <f t="shared" si="37"/>
        <v>0</v>
      </c>
      <c r="DB37" s="150">
        <f t="shared" si="37"/>
        <v>0</v>
      </c>
      <c r="DC37" s="150">
        <f t="shared" si="37"/>
        <v>0</v>
      </c>
      <c r="DD37" s="150">
        <f t="shared" si="37"/>
        <v>0</v>
      </c>
      <c r="DE37" s="150">
        <f t="shared" si="37"/>
        <v>0</v>
      </c>
      <c r="DF37" s="150">
        <f t="shared" si="37"/>
        <v>0</v>
      </c>
      <c r="DG37" s="150">
        <f t="shared" si="37"/>
        <v>0</v>
      </c>
      <c r="DH37" s="150">
        <f t="shared" si="37"/>
        <v>0</v>
      </c>
      <c r="DI37" s="150">
        <f t="shared" si="37"/>
        <v>0</v>
      </c>
      <c r="DJ37" s="150">
        <f t="shared" si="37"/>
        <v>0</v>
      </c>
      <c r="DK37" s="150">
        <f t="shared" si="37"/>
        <v>0</v>
      </c>
      <c r="DL37" s="150">
        <f t="shared" si="37"/>
        <v>0</v>
      </c>
      <c r="DM37" s="150">
        <f t="shared" si="37"/>
        <v>0</v>
      </c>
      <c r="DN37" s="150">
        <f t="shared" si="37"/>
        <v>0</v>
      </c>
      <c r="DO37" s="150">
        <f t="shared" si="37"/>
        <v>0</v>
      </c>
      <c r="DP37" s="150">
        <f t="shared" si="37"/>
        <v>0</v>
      </c>
      <c r="DQ37" s="150">
        <f t="shared" si="37"/>
        <v>0</v>
      </c>
      <c r="DR37" s="150">
        <f t="shared" si="37"/>
        <v>0</v>
      </c>
      <c r="DS37" s="150">
        <f t="shared" si="37"/>
        <v>0</v>
      </c>
    </row>
    <row r="38" spans="1:123" x14ac:dyDescent="0.25">
      <c r="A38" s="165"/>
      <c r="B38" s="173" t="str">
        <f>Штат!B11</f>
        <v>Тракторист</v>
      </c>
      <c r="C38" s="176">
        <f>Штат!D11</f>
        <v>0</v>
      </c>
      <c r="D38" s="150">
        <f>Штат!F11/12</f>
        <v>0</v>
      </c>
      <c r="E38" s="150">
        <f t="shared" ref="E38:T40" si="38">D38</f>
        <v>0</v>
      </c>
      <c r="F38" s="150">
        <f t="shared" si="38"/>
        <v>0</v>
      </c>
      <c r="G38" s="150">
        <f t="shared" si="38"/>
        <v>0</v>
      </c>
      <c r="H38" s="150">
        <f t="shared" si="38"/>
        <v>0</v>
      </c>
      <c r="I38" s="150">
        <f t="shared" si="38"/>
        <v>0</v>
      </c>
      <c r="J38" s="150">
        <f t="shared" si="38"/>
        <v>0</v>
      </c>
      <c r="K38" s="150">
        <f t="shared" si="38"/>
        <v>0</v>
      </c>
      <c r="L38" s="150">
        <f t="shared" si="38"/>
        <v>0</v>
      </c>
      <c r="M38" s="150">
        <f t="shared" si="38"/>
        <v>0</v>
      </c>
      <c r="N38" s="150">
        <f t="shared" si="38"/>
        <v>0</v>
      </c>
      <c r="O38" s="150">
        <f t="shared" si="38"/>
        <v>0</v>
      </c>
      <c r="P38" s="150">
        <f t="shared" si="38"/>
        <v>0</v>
      </c>
      <c r="Q38" s="150">
        <f t="shared" si="38"/>
        <v>0</v>
      </c>
      <c r="R38" s="150">
        <f t="shared" si="38"/>
        <v>0</v>
      </c>
      <c r="S38" s="150">
        <f t="shared" si="38"/>
        <v>0</v>
      </c>
      <c r="T38" s="150">
        <f t="shared" si="38"/>
        <v>0</v>
      </c>
      <c r="U38" s="150">
        <f t="shared" si="36"/>
        <v>0</v>
      </c>
      <c r="V38" s="150">
        <f t="shared" si="36"/>
        <v>0</v>
      </c>
      <c r="W38" s="150">
        <f t="shared" si="36"/>
        <v>0</v>
      </c>
      <c r="X38" s="150">
        <f t="shared" si="36"/>
        <v>0</v>
      </c>
      <c r="Y38" s="150">
        <f t="shared" si="36"/>
        <v>0</v>
      </c>
      <c r="Z38" s="150">
        <f t="shared" si="36"/>
        <v>0</v>
      </c>
      <c r="AA38" s="150">
        <f t="shared" si="36"/>
        <v>0</v>
      </c>
      <c r="AB38" s="150">
        <f t="shared" si="36"/>
        <v>0</v>
      </c>
      <c r="AC38" s="150">
        <f t="shared" si="36"/>
        <v>0</v>
      </c>
      <c r="AD38" s="150">
        <f t="shared" si="36"/>
        <v>0</v>
      </c>
      <c r="AE38" s="150">
        <f t="shared" si="36"/>
        <v>0</v>
      </c>
      <c r="AF38" s="150">
        <f t="shared" si="36"/>
        <v>0</v>
      </c>
      <c r="AG38" s="150">
        <f t="shared" si="36"/>
        <v>0</v>
      </c>
      <c r="AH38" s="150">
        <f t="shared" si="36"/>
        <v>0</v>
      </c>
      <c r="AI38" s="150">
        <f t="shared" si="36"/>
        <v>0</v>
      </c>
      <c r="AJ38" s="150">
        <f t="shared" si="36"/>
        <v>0</v>
      </c>
      <c r="AK38" s="150">
        <f t="shared" si="36"/>
        <v>0</v>
      </c>
      <c r="AL38" s="150">
        <f t="shared" si="36"/>
        <v>0</v>
      </c>
      <c r="AM38" s="150">
        <f t="shared" si="36"/>
        <v>0</v>
      </c>
      <c r="AN38" s="150">
        <f t="shared" si="36"/>
        <v>0</v>
      </c>
      <c r="AO38" s="150">
        <f t="shared" si="36"/>
        <v>0</v>
      </c>
      <c r="AP38" s="150">
        <f t="shared" si="36"/>
        <v>0</v>
      </c>
      <c r="AQ38" s="150">
        <f t="shared" si="36"/>
        <v>0</v>
      </c>
      <c r="AR38" s="150">
        <f t="shared" si="36"/>
        <v>0</v>
      </c>
      <c r="AS38" s="150">
        <f t="shared" si="36"/>
        <v>0</v>
      </c>
      <c r="AT38" s="150">
        <f t="shared" si="36"/>
        <v>0</v>
      </c>
      <c r="AU38" s="150">
        <f t="shared" si="36"/>
        <v>0</v>
      </c>
      <c r="AV38" s="150">
        <f t="shared" si="36"/>
        <v>0</v>
      </c>
      <c r="AW38" s="150">
        <f t="shared" si="36"/>
        <v>0</v>
      </c>
      <c r="AX38" s="150">
        <f t="shared" si="36"/>
        <v>0</v>
      </c>
      <c r="AY38" s="150">
        <f t="shared" si="36"/>
        <v>0</v>
      </c>
      <c r="AZ38" s="150">
        <f t="shared" si="36"/>
        <v>0</v>
      </c>
      <c r="BA38" s="150">
        <f t="shared" si="36"/>
        <v>0</v>
      </c>
      <c r="BB38" s="150">
        <f t="shared" si="36"/>
        <v>0</v>
      </c>
      <c r="BC38" s="150">
        <f t="shared" si="36"/>
        <v>0</v>
      </c>
      <c r="BD38" s="150">
        <f t="shared" si="36"/>
        <v>0</v>
      </c>
      <c r="BE38" s="150">
        <f t="shared" si="36"/>
        <v>0</v>
      </c>
      <c r="BF38" s="150">
        <f t="shared" si="36"/>
        <v>0</v>
      </c>
      <c r="BG38" s="150">
        <f t="shared" si="36"/>
        <v>0</v>
      </c>
      <c r="BH38" s="150">
        <f t="shared" si="36"/>
        <v>0</v>
      </c>
      <c r="BI38" s="150">
        <f t="shared" si="36"/>
        <v>0</v>
      </c>
      <c r="BJ38" s="150">
        <f t="shared" si="36"/>
        <v>0</v>
      </c>
      <c r="BK38" s="150">
        <f t="shared" si="36"/>
        <v>0</v>
      </c>
      <c r="BL38" s="150">
        <f t="shared" si="36"/>
        <v>0</v>
      </c>
      <c r="BM38" s="150">
        <f t="shared" si="36"/>
        <v>0</v>
      </c>
      <c r="BN38" s="150">
        <f t="shared" si="36"/>
        <v>0</v>
      </c>
      <c r="BO38" s="150">
        <f t="shared" si="36"/>
        <v>0</v>
      </c>
      <c r="BP38" s="150">
        <f t="shared" si="36"/>
        <v>0</v>
      </c>
      <c r="BQ38" s="150">
        <f t="shared" si="36"/>
        <v>0</v>
      </c>
      <c r="BR38" s="150">
        <f t="shared" si="37"/>
        <v>0</v>
      </c>
      <c r="BS38" s="150">
        <f t="shared" si="37"/>
        <v>0</v>
      </c>
      <c r="BT38" s="150">
        <f t="shared" si="37"/>
        <v>0</v>
      </c>
      <c r="BU38" s="150">
        <f t="shared" si="37"/>
        <v>0</v>
      </c>
      <c r="BV38" s="150">
        <f t="shared" si="37"/>
        <v>0</v>
      </c>
      <c r="BW38" s="150">
        <f t="shared" si="37"/>
        <v>0</v>
      </c>
      <c r="BX38" s="150">
        <f t="shared" si="37"/>
        <v>0</v>
      </c>
      <c r="BY38" s="150">
        <f t="shared" si="37"/>
        <v>0</v>
      </c>
      <c r="BZ38" s="150">
        <f t="shared" si="37"/>
        <v>0</v>
      </c>
      <c r="CA38" s="150">
        <f t="shared" si="37"/>
        <v>0</v>
      </c>
      <c r="CB38" s="150">
        <f t="shared" si="37"/>
        <v>0</v>
      </c>
      <c r="CC38" s="150">
        <f t="shared" si="37"/>
        <v>0</v>
      </c>
      <c r="CD38" s="150">
        <f t="shared" si="37"/>
        <v>0</v>
      </c>
      <c r="CE38" s="150">
        <f t="shared" si="37"/>
        <v>0</v>
      </c>
      <c r="CF38" s="150">
        <f t="shared" si="37"/>
        <v>0</v>
      </c>
      <c r="CG38" s="150">
        <f t="shared" si="37"/>
        <v>0</v>
      </c>
      <c r="CH38" s="150">
        <f t="shared" si="37"/>
        <v>0</v>
      </c>
      <c r="CI38" s="150">
        <f t="shared" si="37"/>
        <v>0</v>
      </c>
      <c r="CJ38" s="150">
        <f t="shared" si="37"/>
        <v>0</v>
      </c>
      <c r="CK38" s="150">
        <f t="shared" si="37"/>
        <v>0</v>
      </c>
      <c r="CL38" s="150">
        <f t="shared" si="37"/>
        <v>0</v>
      </c>
      <c r="CM38" s="150">
        <f t="shared" si="37"/>
        <v>0</v>
      </c>
      <c r="CN38" s="150">
        <f t="shared" si="37"/>
        <v>0</v>
      </c>
      <c r="CO38" s="150">
        <f t="shared" si="37"/>
        <v>0</v>
      </c>
      <c r="CP38" s="150">
        <f t="shared" si="37"/>
        <v>0</v>
      </c>
      <c r="CQ38" s="150">
        <f t="shared" si="37"/>
        <v>0</v>
      </c>
      <c r="CR38" s="150">
        <f t="shared" si="37"/>
        <v>0</v>
      </c>
      <c r="CS38" s="150">
        <f t="shared" si="37"/>
        <v>0</v>
      </c>
      <c r="CT38" s="150">
        <f t="shared" si="37"/>
        <v>0</v>
      </c>
      <c r="CU38" s="150">
        <f t="shared" si="37"/>
        <v>0</v>
      </c>
      <c r="CV38" s="150">
        <f t="shared" si="37"/>
        <v>0</v>
      </c>
      <c r="CW38" s="150">
        <f t="shared" si="37"/>
        <v>0</v>
      </c>
      <c r="CX38" s="150">
        <f t="shared" si="37"/>
        <v>0</v>
      </c>
      <c r="CY38" s="150">
        <f t="shared" si="37"/>
        <v>0</v>
      </c>
      <c r="CZ38" s="150">
        <f t="shared" si="37"/>
        <v>0</v>
      </c>
      <c r="DA38" s="150">
        <f t="shared" si="37"/>
        <v>0</v>
      </c>
      <c r="DB38" s="150">
        <f t="shared" si="37"/>
        <v>0</v>
      </c>
      <c r="DC38" s="150">
        <f t="shared" si="37"/>
        <v>0</v>
      </c>
      <c r="DD38" s="150">
        <f t="shared" si="37"/>
        <v>0</v>
      </c>
      <c r="DE38" s="150">
        <f t="shared" si="37"/>
        <v>0</v>
      </c>
      <c r="DF38" s="150">
        <f t="shared" si="37"/>
        <v>0</v>
      </c>
      <c r="DG38" s="150">
        <f t="shared" si="37"/>
        <v>0</v>
      </c>
      <c r="DH38" s="150">
        <f t="shared" si="37"/>
        <v>0</v>
      </c>
      <c r="DI38" s="150">
        <f t="shared" si="37"/>
        <v>0</v>
      </c>
      <c r="DJ38" s="150">
        <f t="shared" si="37"/>
        <v>0</v>
      </c>
      <c r="DK38" s="150">
        <f t="shared" si="37"/>
        <v>0</v>
      </c>
      <c r="DL38" s="150">
        <f t="shared" si="37"/>
        <v>0</v>
      </c>
      <c r="DM38" s="150">
        <f t="shared" si="37"/>
        <v>0</v>
      </c>
      <c r="DN38" s="150">
        <f t="shared" si="37"/>
        <v>0</v>
      </c>
      <c r="DO38" s="150">
        <f t="shared" si="37"/>
        <v>0</v>
      </c>
      <c r="DP38" s="150">
        <f t="shared" si="37"/>
        <v>0</v>
      </c>
      <c r="DQ38" s="150">
        <f t="shared" si="37"/>
        <v>0</v>
      </c>
      <c r="DR38" s="150">
        <f t="shared" si="37"/>
        <v>0</v>
      </c>
      <c r="DS38" s="150">
        <f t="shared" si="37"/>
        <v>0</v>
      </c>
    </row>
    <row r="39" spans="1:123" x14ac:dyDescent="0.25">
      <c r="A39" s="165"/>
      <c r="B39" s="173" t="str">
        <f>Штат!B12</f>
        <v>Разнорабочий</v>
      </c>
      <c r="C39" s="176">
        <f>Штат!D12</f>
        <v>0</v>
      </c>
      <c r="D39" s="150">
        <f>Штат!F12/12</f>
        <v>0</v>
      </c>
      <c r="E39" s="150">
        <f t="shared" si="38"/>
        <v>0</v>
      </c>
      <c r="F39" s="150">
        <f t="shared" ref="F39:BQ40" si="39">E39</f>
        <v>0</v>
      </c>
      <c r="G39" s="150">
        <f t="shared" si="39"/>
        <v>0</v>
      </c>
      <c r="H39" s="150">
        <f t="shared" si="39"/>
        <v>0</v>
      </c>
      <c r="I39" s="150">
        <f t="shared" si="39"/>
        <v>0</v>
      </c>
      <c r="J39" s="150">
        <f t="shared" si="39"/>
        <v>0</v>
      </c>
      <c r="K39" s="150">
        <f t="shared" si="39"/>
        <v>0</v>
      </c>
      <c r="L39" s="150">
        <f t="shared" si="39"/>
        <v>0</v>
      </c>
      <c r="M39" s="150">
        <f t="shared" si="39"/>
        <v>0</v>
      </c>
      <c r="N39" s="150">
        <f t="shared" si="39"/>
        <v>0</v>
      </c>
      <c r="O39" s="150">
        <f t="shared" si="39"/>
        <v>0</v>
      </c>
      <c r="P39" s="150">
        <f t="shared" si="39"/>
        <v>0</v>
      </c>
      <c r="Q39" s="150">
        <f t="shared" si="39"/>
        <v>0</v>
      </c>
      <c r="R39" s="150">
        <f t="shared" si="39"/>
        <v>0</v>
      </c>
      <c r="S39" s="150">
        <f t="shared" si="39"/>
        <v>0</v>
      </c>
      <c r="T39" s="150">
        <f t="shared" si="39"/>
        <v>0</v>
      </c>
      <c r="U39" s="150">
        <f t="shared" si="39"/>
        <v>0</v>
      </c>
      <c r="V39" s="150">
        <f t="shared" si="39"/>
        <v>0</v>
      </c>
      <c r="W39" s="150">
        <f t="shared" si="39"/>
        <v>0</v>
      </c>
      <c r="X39" s="150">
        <f t="shared" si="39"/>
        <v>0</v>
      </c>
      <c r="Y39" s="150">
        <f t="shared" si="39"/>
        <v>0</v>
      </c>
      <c r="Z39" s="150">
        <f t="shared" si="39"/>
        <v>0</v>
      </c>
      <c r="AA39" s="150">
        <f t="shared" si="39"/>
        <v>0</v>
      </c>
      <c r="AB39" s="150">
        <f t="shared" si="39"/>
        <v>0</v>
      </c>
      <c r="AC39" s="150">
        <f t="shared" si="39"/>
        <v>0</v>
      </c>
      <c r="AD39" s="150">
        <f t="shared" si="39"/>
        <v>0</v>
      </c>
      <c r="AE39" s="150">
        <f t="shared" si="39"/>
        <v>0</v>
      </c>
      <c r="AF39" s="150">
        <f t="shared" si="39"/>
        <v>0</v>
      </c>
      <c r="AG39" s="150">
        <f t="shared" si="39"/>
        <v>0</v>
      </c>
      <c r="AH39" s="150">
        <f t="shared" si="39"/>
        <v>0</v>
      </c>
      <c r="AI39" s="150">
        <f t="shared" si="39"/>
        <v>0</v>
      </c>
      <c r="AJ39" s="150">
        <f t="shared" si="39"/>
        <v>0</v>
      </c>
      <c r="AK39" s="150">
        <f t="shared" si="39"/>
        <v>0</v>
      </c>
      <c r="AL39" s="150">
        <f t="shared" si="39"/>
        <v>0</v>
      </c>
      <c r="AM39" s="150">
        <f t="shared" si="39"/>
        <v>0</v>
      </c>
      <c r="AN39" s="150">
        <f t="shared" si="39"/>
        <v>0</v>
      </c>
      <c r="AO39" s="150">
        <f t="shared" si="39"/>
        <v>0</v>
      </c>
      <c r="AP39" s="150">
        <f t="shared" si="39"/>
        <v>0</v>
      </c>
      <c r="AQ39" s="150">
        <f t="shared" si="39"/>
        <v>0</v>
      </c>
      <c r="AR39" s="150">
        <f t="shared" si="39"/>
        <v>0</v>
      </c>
      <c r="AS39" s="150">
        <f t="shared" si="39"/>
        <v>0</v>
      </c>
      <c r="AT39" s="150">
        <f t="shared" si="39"/>
        <v>0</v>
      </c>
      <c r="AU39" s="150">
        <f t="shared" si="39"/>
        <v>0</v>
      </c>
      <c r="AV39" s="150">
        <f t="shared" si="39"/>
        <v>0</v>
      </c>
      <c r="AW39" s="150">
        <f t="shared" si="39"/>
        <v>0</v>
      </c>
      <c r="AX39" s="150">
        <f t="shared" si="39"/>
        <v>0</v>
      </c>
      <c r="AY39" s="150">
        <f t="shared" si="39"/>
        <v>0</v>
      </c>
      <c r="AZ39" s="150">
        <f t="shared" si="39"/>
        <v>0</v>
      </c>
      <c r="BA39" s="150">
        <f t="shared" si="39"/>
        <v>0</v>
      </c>
      <c r="BB39" s="150">
        <f t="shared" si="39"/>
        <v>0</v>
      </c>
      <c r="BC39" s="150">
        <f t="shared" si="39"/>
        <v>0</v>
      </c>
      <c r="BD39" s="150">
        <f t="shared" si="39"/>
        <v>0</v>
      </c>
      <c r="BE39" s="150">
        <f t="shared" si="39"/>
        <v>0</v>
      </c>
      <c r="BF39" s="150">
        <f t="shared" si="39"/>
        <v>0</v>
      </c>
      <c r="BG39" s="150">
        <f t="shared" si="39"/>
        <v>0</v>
      </c>
      <c r="BH39" s="150">
        <f t="shared" si="39"/>
        <v>0</v>
      </c>
      <c r="BI39" s="150">
        <f t="shared" si="39"/>
        <v>0</v>
      </c>
      <c r="BJ39" s="150">
        <f t="shared" si="39"/>
        <v>0</v>
      </c>
      <c r="BK39" s="150">
        <f t="shared" si="39"/>
        <v>0</v>
      </c>
      <c r="BL39" s="150">
        <f t="shared" si="39"/>
        <v>0</v>
      </c>
      <c r="BM39" s="150">
        <f t="shared" si="39"/>
        <v>0</v>
      </c>
      <c r="BN39" s="150">
        <f t="shared" si="39"/>
        <v>0</v>
      </c>
      <c r="BO39" s="150">
        <f t="shared" si="39"/>
        <v>0</v>
      </c>
      <c r="BP39" s="150">
        <f t="shared" si="39"/>
        <v>0</v>
      </c>
      <c r="BQ39" s="150">
        <f t="shared" si="39"/>
        <v>0</v>
      </c>
      <c r="BR39" s="150">
        <f t="shared" si="37"/>
        <v>0</v>
      </c>
      <c r="BS39" s="150">
        <f t="shared" si="37"/>
        <v>0</v>
      </c>
      <c r="BT39" s="150">
        <f t="shared" si="37"/>
        <v>0</v>
      </c>
      <c r="BU39" s="150">
        <f t="shared" si="37"/>
        <v>0</v>
      </c>
      <c r="BV39" s="150">
        <f t="shared" si="37"/>
        <v>0</v>
      </c>
      <c r="BW39" s="150">
        <f t="shared" si="37"/>
        <v>0</v>
      </c>
      <c r="BX39" s="150">
        <f t="shared" si="37"/>
        <v>0</v>
      </c>
      <c r="BY39" s="150">
        <f t="shared" si="37"/>
        <v>0</v>
      </c>
      <c r="BZ39" s="150">
        <f t="shared" si="37"/>
        <v>0</v>
      </c>
      <c r="CA39" s="150">
        <f t="shared" si="37"/>
        <v>0</v>
      </c>
      <c r="CB39" s="150">
        <f t="shared" si="37"/>
        <v>0</v>
      </c>
      <c r="CC39" s="150">
        <f t="shared" si="37"/>
        <v>0</v>
      </c>
      <c r="CD39" s="150">
        <f t="shared" si="37"/>
        <v>0</v>
      </c>
      <c r="CE39" s="150">
        <f t="shared" si="37"/>
        <v>0</v>
      </c>
      <c r="CF39" s="150">
        <f t="shared" si="37"/>
        <v>0</v>
      </c>
      <c r="CG39" s="150">
        <f t="shared" si="37"/>
        <v>0</v>
      </c>
      <c r="CH39" s="150">
        <f t="shared" si="37"/>
        <v>0</v>
      </c>
      <c r="CI39" s="150">
        <f t="shared" si="37"/>
        <v>0</v>
      </c>
      <c r="CJ39" s="150">
        <f t="shared" si="37"/>
        <v>0</v>
      </c>
      <c r="CK39" s="150">
        <f t="shared" si="37"/>
        <v>0</v>
      </c>
      <c r="CL39" s="150">
        <f t="shared" si="37"/>
        <v>0</v>
      </c>
      <c r="CM39" s="150">
        <f t="shared" si="37"/>
        <v>0</v>
      </c>
      <c r="CN39" s="150">
        <f t="shared" si="37"/>
        <v>0</v>
      </c>
      <c r="CO39" s="150">
        <f t="shared" si="37"/>
        <v>0</v>
      </c>
      <c r="CP39" s="150">
        <f t="shared" si="37"/>
        <v>0</v>
      </c>
      <c r="CQ39" s="150">
        <f t="shared" si="37"/>
        <v>0</v>
      </c>
      <c r="CR39" s="150">
        <f t="shared" si="37"/>
        <v>0</v>
      </c>
      <c r="CS39" s="150">
        <f t="shared" si="37"/>
        <v>0</v>
      </c>
      <c r="CT39" s="150">
        <f t="shared" si="37"/>
        <v>0</v>
      </c>
      <c r="CU39" s="150">
        <f t="shared" si="37"/>
        <v>0</v>
      </c>
      <c r="CV39" s="150">
        <f t="shared" si="37"/>
        <v>0</v>
      </c>
      <c r="CW39" s="150">
        <f t="shared" si="37"/>
        <v>0</v>
      </c>
      <c r="CX39" s="150">
        <f t="shared" si="37"/>
        <v>0</v>
      </c>
      <c r="CY39" s="150">
        <f t="shared" si="37"/>
        <v>0</v>
      </c>
      <c r="CZ39" s="150">
        <f t="shared" si="37"/>
        <v>0</v>
      </c>
      <c r="DA39" s="150">
        <f t="shared" si="37"/>
        <v>0</v>
      </c>
      <c r="DB39" s="150">
        <f t="shared" si="37"/>
        <v>0</v>
      </c>
      <c r="DC39" s="150">
        <f t="shared" si="37"/>
        <v>0</v>
      </c>
      <c r="DD39" s="150">
        <f t="shared" si="37"/>
        <v>0</v>
      </c>
      <c r="DE39" s="150">
        <f t="shared" si="37"/>
        <v>0</v>
      </c>
      <c r="DF39" s="150">
        <f t="shared" si="37"/>
        <v>0</v>
      </c>
      <c r="DG39" s="150">
        <f t="shared" si="37"/>
        <v>0</v>
      </c>
      <c r="DH39" s="150">
        <f t="shared" si="37"/>
        <v>0</v>
      </c>
      <c r="DI39" s="150">
        <f t="shared" si="37"/>
        <v>0</v>
      </c>
      <c r="DJ39" s="150">
        <f t="shared" si="37"/>
        <v>0</v>
      </c>
      <c r="DK39" s="150">
        <f t="shared" si="37"/>
        <v>0</v>
      </c>
      <c r="DL39" s="150">
        <f t="shared" si="37"/>
        <v>0</v>
      </c>
      <c r="DM39" s="150">
        <f t="shared" si="37"/>
        <v>0</v>
      </c>
      <c r="DN39" s="150">
        <f t="shared" si="37"/>
        <v>0</v>
      </c>
      <c r="DO39" s="150">
        <f t="shared" si="37"/>
        <v>0</v>
      </c>
      <c r="DP39" s="150">
        <f t="shared" si="37"/>
        <v>0</v>
      </c>
      <c r="DQ39" s="150">
        <f t="shared" si="37"/>
        <v>0</v>
      </c>
      <c r="DR39" s="150">
        <f t="shared" si="37"/>
        <v>0</v>
      </c>
      <c r="DS39" s="150">
        <f t="shared" si="37"/>
        <v>0</v>
      </c>
    </row>
    <row r="40" spans="1:123" x14ac:dyDescent="0.25">
      <c r="A40" s="165"/>
      <c r="B40" s="173" t="str">
        <f>Штат!B13</f>
        <v>Сторож</v>
      </c>
      <c r="C40" s="176">
        <f>Штат!D13</f>
        <v>0</v>
      </c>
      <c r="D40" s="150">
        <f>Штат!F13/12</f>
        <v>0</v>
      </c>
      <c r="E40" s="150">
        <f t="shared" si="38"/>
        <v>0</v>
      </c>
      <c r="F40" s="150">
        <f t="shared" si="39"/>
        <v>0</v>
      </c>
      <c r="G40" s="150">
        <f t="shared" si="39"/>
        <v>0</v>
      </c>
      <c r="H40" s="150">
        <f t="shared" si="39"/>
        <v>0</v>
      </c>
      <c r="I40" s="150">
        <f t="shared" si="39"/>
        <v>0</v>
      </c>
      <c r="J40" s="150">
        <f t="shared" si="39"/>
        <v>0</v>
      </c>
      <c r="K40" s="150">
        <f t="shared" si="39"/>
        <v>0</v>
      </c>
      <c r="L40" s="150">
        <f t="shared" si="39"/>
        <v>0</v>
      </c>
      <c r="M40" s="150">
        <f t="shared" si="39"/>
        <v>0</v>
      </c>
      <c r="N40" s="150">
        <f t="shared" si="39"/>
        <v>0</v>
      </c>
      <c r="O40" s="150">
        <f t="shared" si="39"/>
        <v>0</v>
      </c>
      <c r="P40" s="150">
        <f t="shared" si="39"/>
        <v>0</v>
      </c>
      <c r="Q40" s="150">
        <f t="shared" si="39"/>
        <v>0</v>
      </c>
      <c r="R40" s="150">
        <f t="shared" si="39"/>
        <v>0</v>
      </c>
      <c r="S40" s="150">
        <f t="shared" si="39"/>
        <v>0</v>
      </c>
      <c r="T40" s="150">
        <f t="shared" si="39"/>
        <v>0</v>
      </c>
      <c r="U40" s="150">
        <f t="shared" si="39"/>
        <v>0</v>
      </c>
      <c r="V40" s="150">
        <f t="shared" si="39"/>
        <v>0</v>
      </c>
      <c r="W40" s="150">
        <f t="shared" si="39"/>
        <v>0</v>
      </c>
      <c r="X40" s="150">
        <f t="shared" si="39"/>
        <v>0</v>
      </c>
      <c r="Y40" s="150">
        <f t="shared" si="39"/>
        <v>0</v>
      </c>
      <c r="Z40" s="150">
        <f t="shared" si="39"/>
        <v>0</v>
      </c>
      <c r="AA40" s="150">
        <f t="shared" si="39"/>
        <v>0</v>
      </c>
      <c r="AB40" s="150">
        <f t="shared" si="39"/>
        <v>0</v>
      </c>
      <c r="AC40" s="150">
        <f t="shared" si="39"/>
        <v>0</v>
      </c>
      <c r="AD40" s="150">
        <f t="shared" si="39"/>
        <v>0</v>
      </c>
      <c r="AE40" s="150">
        <f t="shared" si="39"/>
        <v>0</v>
      </c>
      <c r="AF40" s="150">
        <f t="shared" si="39"/>
        <v>0</v>
      </c>
      <c r="AG40" s="150">
        <f t="shared" si="39"/>
        <v>0</v>
      </c>
      <c r="AH40" s="150">
        <f t="shared" si="39"/>
        <v>0</v>
      </c>
      <c r="AI40" s="150">
        <f t="shared" si="39"/>
        <v>0</v>
      </c>
      <c r="AJ40" s="150">
        <f t="shared" si="39"/>
        <v>0</v>
      </c>
      <c r="AK40" s="150">
        <f t="shared" si="39"/>
        <v>0</v>
      </c>
      <c r="AL40" s="150">
        <f t="shared" si="39"/>
        <v>0</v>
      </c>
      <c r="AM40" s="150">
        <f t="shared" si="39"/>
        <v>0</v>
      </c>
      <c r="AN40" s="150">
        <f t="shared" si="39"/>
        <v>0</v>
      </c>
      <c r="AO40" s="150">
        <f t="shared" si="39"/>
        <v>0</v>
      </c>
      <c r="AP40" s="150">
        <f t="shared" si="39"/>
        <v>0</v>
      </c>
      <c r="AQ40" s="150">
        <f t="shared" si="39"/>
        <v>0</v>
      </c>
      <c r="AR40" s="150">
        <f t="shared" si="39"/>
        <v>0</v>
      </c>
      <c r="AS40" s="150">
        <f t="shared" si="39"/>
        <v>0</v>
      </c>
      <c r="AT40" s="150">
        <f t="shared" si="39"/>
        <v>0</v>
      </c>
      <c r="AU40" s="150">
        <f t="shared" si="39"/>
        <v>0</v>
      </c>
      <c r="AV40" s="150">
        <f t="shared" si="39"/>
        <v>0</v>
      </c>
      <c r="AW40" s="150">
        <f t="shared" si="39"/>
        <v>0</v>
      </c>
      <c r="AX40" s="150">
        <f t="shared" si="39"/>
        <v>0</v>
      </c>
      <c r="AY40" s="150">
        <f t="shared" si="39"/>
        <v>0</v>
      </c>
      <c r="AZ40" s="150">
        <f t="shared" si="39"/>
        <v>0</v>
      </c>
      <c r="BA40" s="150">
        <f t="shared" si="39"/>
        <v>0</v>
      </c>
      <c r="BB40" s="150">
        <f t="shared" si="39"/>
        <v>0</v>
      </c>
      <c r="BC40" s="150">
        <f t="shared" si="39"/>
        <v>0</v>
      </c>
      <c r="BD40" s="150">
        <f t="shared" si="39"/>
        <v>0</v>
      </c>
      <c r="BE40" s="150">
        <f t="shared" si="39"/>
        <v>0</v>
      </c>
      <c r="BF40" s="150">
        <f t="shared" si="39"/>
        <v>0</v>
      </c>
      <c r="BG40" s="150">
        <f t="shared" si="39"/>
        <v>0</v>
      </c>
      <c r="BH40" s="150">
        <f t="shared" si="39"/>
        <v>0</v>
      </c>
      <c r="BI40" s="150">
        <f t="shared" si="39"/>
        <v>0</v>
      </c>
      <c r="BJ40" s="150">
        <f t="shared" si="39"/>
        <v>0</v>
      </c>
      <c r="BK40" s="150">
        <f t="shared" si="39"/>
        <v>0</v>
      </c>
      <c r="BL40" s="150">
        <f t="shared" si="39"/>
        <v>0</v>
      </c>
      <c r="BM40" s="150">
        <f t="shared" si="39"/>
        <v>0</v>
      </c>
      <c r="BN40" s="150">
        <f t="shared" si="39"/>
        <v>0</v>
      </c>
      <c r="BO40" s="150">
        <f t="shared" si="39"/>
        <v>0</v>
      </c>
      <c r="BP40" s="150">
        <f t="shared" si="39"/>
        <v>0</v>
      </c>
      <c r="BQ40" s="150">
        <f t="shared" si="39"/>
        <v>0</v>
      </c>
      <c r="BR40" s="150">
        <f t="shared" si="37"/>
        <v>0</v>
      </c>
      <c r="BS40" s="150">
        <f t="shared" si="37"/>
        <v>0</v>
      </c>
      <c r="BT40" s="150">
        <f t="shared" si="37"/>
        <v>0</v>
      </c>
      <c r="BU40" s="150">
        <f t="shared" si="37"/>
        <v>0</v>
      </c>
      <c r="BV40" s="150">
        <f t="shared" si="37"/>
        <v>0</v>
      </c>
      <c r="BW40" s="150">
        <f t="shared" si="37"/>
        <v>0</v>
      </c>
      <c r="BX40" s="150">
        <f t="shared" si="37"/>
        <v>0</v>
      </c>
      <c r="BY40" s="150">
        <f t="shared" si="37"/>
        <v>0</v>
      </c>
      <c r="BZ40" s="150">
        <f t="shared" si="37"/>
        <v>0</v>
      </c>
      <c r="CA40" s="150">
        <f t="shared" si="37"/>
        <v>0</v>
      </c>
      <c r="CB40" s="150">
        <f t="shared" si="37"/>
        <v>0</v>
      </c>
      <c r="CC40" s="150">
        <f t="shared" si="37"/>
        <v>0</v>
      </c>
      <c r="CD40" s="150">
        <f t="shared" si="37"/>
        <v>0</v>
      </c>
      <c r="CE40" s="150">
        <f t="shared" si="37"/>
        <v>0</v>
      </c>
      <c r="CF40" s="150">
        <f t="shared" si="37"/>
        <v>0</v>
      </c>
      <c r="CG40" s="150">
        <f t="shared" si="37"/>
        <v>0</v>
      </c>
      <c r="CH40" s="150">
        <f t="shared" si="37"/>
        <v>0</v>
      </c>
      <c r="CI40" s="150">
        <f t="shared" si="37"/>
        <v>0</v>
      </c>
      <c r="CJ40" s="150">
        <f t="shared" si="37"/>
        <v>0</v>
      </c>
      <c r="CK40" s="150">
        <f t="shared" si="37"/>
        <v>0</v>
      </c>
      <c r="CL40" s="150">
        <f t="shared" si="37"/>
        <v>0</v>
      </c>
      <c r="CM40" s="150">
        <f t="shared" si="37"/>
        <v>0</v>
      </c>
      <c r="CN40" s="150">
        <f t="shared" si="37"/>
        <v>0</v>
      </c>
      <c r="CO40" s="150">
        <f t="shared" si="37"/>
        <v>0</v>
      </c>
      <c r="CP40" s="150">
        <f t="shared" si="37"/>
        <v>0</v>
      </c>
      <c r="CQ40" s="150">
        <f t="shared" si="37"/>
        <v>0</v>
      </c>
      <c r="CR40" s="150">
        <f t="shared" si="37"/>
        <v>0</v>
      </c>
      <c r="CS40" s="150">
        <f t="shared" si="37"/>
        <v>0</v>
      </c>
      <c r="CT40" s="150">
        <f t="shared" si="37"/>
        <v>0</v>
      </c>
      <c r="CU40" s="150">
        <f t="shared" si="37"/>
        <v>0</v>
      </c>
      <c r="CV40" s="150">
        <f t="shared" si="37"/>
        <v>0</v>
      </c>
      <c r="CW40" s="150">
        <f t="shared" si="37"/>
        <v>0</v>
      </c>
      <c r="CX40" s="150">
        <f t="shared" si="37"/>
        <v>0</v>
      </c>
      <c r="CY40" s="150">
        <f t="shared" si="37"/>
        <v>0</v>
      </c>
      <c r="CZ40" s="150">
        <f t="shared" si="37"/>
        <v>0</v>
      </c>
      <c r="DA40" s="150">
        <f t="shared" si="37"/>
        <v>0</v>
      </c>
      <c r="DB40" s="150">
        <f t="shared" si="37"/>
        <v>0</v>
      </c>
      <c r="DC40" s="150">
        <f t="shared" si="37"/>
        <v>0</v>
      </c>
      <c r="DD40" s="150">
        <f t="shared" si="37"/>
        <v>0</v>
      </c>
      <c r="DE40" s="150">
        <f t="shared" si="37"/>
        <v>0</v>
      </c>
      <c r="DF40" s="150">
        <f t="shared" si="37"/>
        <v>0</v>
      </c>
      <c r="DG40" s="150">
        <f t="shared" si="37"/>
        <v>0</v>
      </c>
      <c r="DH40" s="150">
        <f t="shared" si="37"/>
        <v>0</v>
      </c>
      <c r="DI40" s="150">
        <f t="shared" si="37"/>
        <v>0</v>
      </c>
      <c r="DJ40" s="150">
        <f t="shared" si="37"/>
        <v>0</v>
      </c>
      <c r="DK40" s="150">
        <f t="shared" si="37"/>
        <v>0</v>
      </c>
      <c r="DL40" s="150">
        <f t="shared" si="37"/>
        <v>0</v>
      </c>
      <c r="DM40" s="150">
        <f t="shared" si="37"/>
        <v>0</v>
      </c>
      <c r="DN40" s="150">
        <f t="shared" si="37"/>
        <v>0</v>
      </c>
      <c r="DO40" s="150">
        <f t="shared" si="37"/>
        <v>0</v>
      </c>
      <c r="DP40" s="150">
        <f t="shared" si="37"/>
        <v>0</v>
      </c>
      <c r="DQ40" s="150">
        <f t="shared" si="37"/>
        <v>0</v>
      </c>
      <c r="DR40" s="150">
        <f t="shared" si="37"/>
        <v>0</v>
      </c>
      <c r="DS40" s="150">
        <f t="shared" si="37"/>
        <v>0</v>
      </c>
    </row>
    <row r="41" spans="1:123" ht="15.75" thickBot="1" x14ac:dyDescent="0.3">
      <c r="A41" s="177"/>
      <c r="B41" s="178"/>
      <c r="C41" s="179">
        <v>0</v>
      </c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</row>
    <row r="42" spans="1:123" ht="15.75" thickBot="1" x14ac:dyDescent="0.3">
      <c r="A42" s="182"/>
    </row>
    <row r="43" spans="1:123" s="185" customFormat="1" ht="18" customHeight="1" thickBot="1" x14ac:dyDescent="0.3">
      <c r="A43" s="183" t="s">
        <v>347</v>
      </c>
      <c r="B43" s="611" t="s">
        <v>348</v>
      </c>
      <c r="C43" s="612"/>
      <c r="D43" s="184">
        <v>1</v>
      </c>
      <c r="E43" s="127">
        <f t="shared" ref="E43:BP43" si="40">D43+1</f>
        <v>2</v>
      </c>
      <c r="F43" s="127">
        <f t="shared" si="40"/>
        <v>3</v>
      </c>
      <c r="G43" s="127">
        <f t="shared" si="40"/>
        <v>4</v>
      </c>
      <c r="H43" s="127">
        <f t="shared" si="40"/>
        <v>5</v>
      </c>
      <c r="I43" s="127">
        <f t="shared" si="40"/>
        <v>6</v>
      </c>
      <c r="J43" s="127">
        <f t="shared" si="40"/>
        <v>7</v>
      </c>
      <c r="K43" s="127">
        <f t="shared" si="40"/>
        <v>8</v>
      </c>
      <c r="L43" s="127">
        <f t="shared" si="40"/>
        <v>9</v>
      </c>
      <c r="M43" s="127">
        <f t="shared" si="40"/>
        <v>10</v>
      </c>
      <c r="N43" s="127">
        <f t="shared" si="40"/>
        <v>11</v>
      </c>
      <c r="O43" s="127">
        <f t="shared" si="40"/>
        <v>12</v>
      </c>
      <c r="P43" s="127">
        <f t="shared" si="40"/>
        <v>13</v>
      </c>
      <c r="Q43" s="127">
        <f t="shared" si="40"/>
        <v>14</v>
      </c>
      <c r="R43" s="127">
        <f t="shared" si="40"/>
        <v>15</v>
      </c>
      <c r="S43" s="127">
        <f t="shared" si="40"/>
        <v>16</v>
      </c>
      <c r="T43" s="127">
        <f t="shared" si="40"/>
        <v>17</v>
      </c>
      <c r="U43" s="127">
        <f t="shared" si="40"/>
        <v>18</v>
      </c>
      <c r="V43" s="127">
        <f t="shared" si="40"/>
        <v>19</v>
      </c>
      <c r="W43" s="127">
        <f t="shared" si="40"/>
        <v>20</v>
      </c>
      <c r="X43" s="127">
        <f t="shared" si="40"/>
        <v>21</v>
      </c>
      <c r="Y43" s="127">
        <f t="shared" si="40"/>
        <v>22</v>
      </c>
      <c r="Z43" s="127">
        <f t="shared" si="40"/>
        <v>23</v>
      </c>
      <c r="AA43" s="127">
        <f t="shared" si="40"/>
        <v>24</v>
      </c>
      <c r="AB43" s="127">
        <f t="shared" si="40"/>
        <v>25</v>
      </c>
      <c r="AC43" s="127">
        <f t="shared" si="40"/>
        <v>26</v>
      </c>
      <c r="AD43" s="127">
        <f t="shared" si="40"/>
        <v>27</v>
      </c>
      <c r="AE43" s="127">
        <f t="shared" si="40"/>
        <v>28</v>
      </c>
      <c r="AF43" s="127">
        <f t="shared" si="40"/>
        <v>29</v>
      </c>
      <c r="AG43" s="127">
        <f t="shared" si="40"/>
        <v>30</v>
      </c>
      <c r="AH43" s="127">
        <f t="shared" si="40"/>
        <v>31</v>
      </c>
      <c r="AI43" s="127">
        <f t="shared" si="40"/>
        <v>32</v>
      </c>
      <c r="AJ43" s="127">
        <f t="shared" si="40"/>
        <v>33</v>
      </c>
      <c r="AK43" s="127">
        <f t="shared" si="40"/>
        <v>34</v>
      </c>
      <c r="AL43" s="127">
        <f t="shared" si="40"/>
        <v>35</v>
      </c>
      <c r="AM43" s="127">
        <f t="shared" si="40"/>
        <v>36</v>
      </c>
      <c r="AN43" s="127">
        <f t="shared" si="40"/>
        <v>37</v>
      </c>
      <c r="AO43" s="127">
        <f t="shared" si="40"/>
        <v>38</v>
      </c>
      <c r="AP43" s="127">
        <f t="shared" si="40"/>
        <v>39</v>
      </c>
      <c r="AQ43" s="127">
        <f t="shared" si="40"/>
        <v>40</v>
      </c>
      <c r="AR43" s="127">
        <f t="shared" si="40"/>
        <v>41</v>
      </c>
      <c r="AS43" s="127">
        <f t="shared" si="40"/>
        <v>42</v>
      </c>
      <c r="AT43" s="127">
        <f t="shared" si="40"/>
        <v>43</v>
      </c>
      <c r="AU43" s="127">
        <f t="shared" si="40"/>
        <v>44</v>
      </c>
      <c r="AV43" s="127">
        <f t="shared" si="40"/>
        <v>45</v>
      </c>
      <c r="AW43" s="127">
        <f t="shared" si="40"/>
        <v>46</v>
      </c>
      <c r="AX43" s="127">
        <f t="shared" si="40"/>
        <v>47</v>
      </c>
      <c r="AY43" s="127">
        <f t="shared" si="40"/>
        <v>48</v>
      </c>
      <c r="AZ43" s="127">
        <f t="shared" si="40"/>
        <v>49</v>
      </c>
      <c r="BA43" s="127">
        <f t="shared" si="40"/>
        <v>50</v>
      </c>
      <c r="BB43" s="127">
        <f t="shared" si="40"/>
        <v>51</v>
      </c>
      <c r="BC43" s="127">
        <f t="shared" si="40"/>
        <v>52</v>
      </c>
      <c r="BD43" s="127">
        <f t="shared" si="40"/>
        <v>53</v>
      </c>
      <c r="BE43" s="127">
        <f t="shared" si="40"/>
        <v>54</v>
      </c>
      <c r="BF43" s="127">
        <f t="shared" si="40"/>
        <v>55</v>
      </c>
      <c r="BG43" s="127">
        <f t="shared" si="40"/>
        <v>56</v>
      </c>
      <c r="BH43" s="127">
        <f t="shared" si="40"/>
        <v>57</v>
      </c>
      <c r="BI43" s="127">
        <f t="shared" si="40"/>
        <v>58</v>
      </c>
      <c r="BJ43" s="127">
        <f t="shared" si="40"/>
        <v>59</v>
      </c>
      <c r="BK43" s="127">
        <f t="shared" si="40"/>
        <v>60</v>
      </c>
      <c r="BL43" s="127">
        <f t="shared" si="40"/>
        <v>61</v>
      </c>
      <c r="BM43" s="127">
        <f t="shared" si="40"/>
        <v>62</v>
      </c>
      <c r="BN43" s="127">
        <f t="shared" si="40"/>
        <v>63</v>
      </c>
      <c r="BO43" s="127">
        <f t="shared" si="40"/>
        <v>64</v>
      </c>
      <c r="BP43" s="127">
        <f t="shared" si="40"/>
        <v>65</v>
      </c>
      <c r="BQ43" s="127">
        <f t="shared" ref="BQ43:DS43" si="41">BP43+1</f>
        <v>66</v>
      </c>
      <c r="BR43" s="127">
        <f t="shared" si="41"/>
        <v>67</v>
      </c>
      <c r="BS43" s="127">
        <f t="shared" si="41"/>
        <v>68</v>
      </c>
      <c r="BT43" s="127">
        <f t="shared" si="41"/>
        <v>69</v>
      </c>
      <c r="BU43" s="127">
        <f t="shared" si="41"/>
        <v>70</v>
      </c>
      <c r="BV43" s="127">
        <f t="shared" si="41"/>
        <v>71</v>
      </c>
      <c r="BW43" s="127">
        <f t="shared" si="41"/>
        <v>72</v>
      </c>
      <c r="BX43" s="127">
        <f t="shared" si="41"/>
        <v>73</v>
      </c>
      <c r="BY43" s="127">
        <f t="shared" si="41"/>
        <v>74</v>
      </c>
      <c r="BZ43" s="127">
        <f t="shared" si="41"/>
        <v>75</v>
      </c>
      <c r="CA43" s="127">
        <f t="shared" si="41"/>
        <v>76</v>
      </c>
      <c r="CB43" s="127">
        <f t="shared" si="41"/>
        <v>77</v>
      </c>
      <c r="CC43" s="127">
        <f t="shared" si="41"/>
        <v>78</v>
      </c>
      <c r="CD43" s="127">
        <f t="shared" si="41"/>
        <v>79</v>
      </c>
      <c r="CE43" s="127">
        <f t="shared" si="41"/>
        <v>80</v>
      </c>
      <c r="CF43" s="127">
        <f t="shared" si="41"/>
        <v>81</v>
      </c>
      <c r="CG43" s="127">
        <f t="shared" si="41"/>
        <v>82</v>
      </c>
      <c r="CH43" s="127">
        <f t="shared" si="41"/>
        <v>83</v>
      </c>
      <c r="CI43" s="127">
        <f t="shared" si="41"/>
        <v>84</v>
      </c>
      <c r="CJ43" s="127">
        <f t="shared" si="41"/>
        <v>85</v>
      </c>
      <c r="CK43" s="127">
        <f t="shared" si="41"/>
        <v>86</v>
      </c>
      <c r="CL43" s="127">
        <f t="shared" si="41"/>
        <v>87</v>
      </c>
      <c r="CM43" s="127">
        <f t="shared" si="41"/>
        <v>88</v>
      </c>
      <c r="CN43" s="127">
        <f t="shared" si="41"/>
        <v>89</v>
      </c>
      <c r="CO43" s="127">
        <f t="shared" si="41"/>
        <v>90</v>
      </c>
      <c r="CP43" s="127">
        <f t="shared" si="41"/>
        <v>91</v>
      </c>
      <c r="CQ43" s="127">
        <f t="shared" si="41"/>
        <v>92</v>
      </c>
      <c r="CR43" s="127">
        <f t="shared" si="41"/>
        <v>93</v>
      </c>
      <c r="CS43" s="127">
        <f t="shared" si="41"/>
        <v>94</v>
      </c>
      <c r="CT43" s="127">
        <f t="shared" si="41"/>
        <v>95</v>
      </c>
      <c r="CU43" s="127">
        <f t="shared" si="41"/>
        <v>96</v>
      </c>
      <c r="CV43" s="127">
        <f t="shared" si="41"/>
        <v>97</v>
      </c>
      <c r="CW43" s="127">
        <f t="shared" si="41"/>
        <v>98</v>
      </c>
      <c r="CX43" s="127">
        <f t="shared" si="41"/>
        <v>99</v>
      </c>
      <c r="CY43" s="127">
        <f t="shared" si="41"/>
        <v>100</v>
      </c>
      <c r="CZ43" s="127">
        <f t="shared" si="41"/>
        <v>101</v>
      </c>
      <c r="DA43" s="127">
        <f t="shared" si="41"/>
        <v>102</v>
      </c>
      <c r="DB43" s="127">
        <f t="shared" si="41"/>
        <v>103</v>
      </c>
      <c r="DC43" s="127">
        <f t="shared" si="41"/>
        <v>104</v>
      </c>
      <c r="DD43" s="127">
        <f t="shared" si="41"/>
        <v>105</v>
      </c>
      <c r="DE43" s="127">
        <f t="shared" si="41"/>
        <v>106</v>
      </c>
      <c r="DF43" s="127">
        <f t="shared" si="41"/>
        <v>107</v>
      </c>
      <c r="DG43" s="127">
        <f t="shared" si="41"/>
        <v>108</v>
      </c>
      <c r="DH43" s="127">
        <f t="shared" si="41"/>
        <v>109</v>
      </c>
      <c r="DI43" s="127">
        <f t="shared" si="41"/>
        <v>110</v>
      </c>
      <c r="DJ43" s="127">
        <f t="shared" si="41"/>
        <v>111</v>
      </c>
      <c r="DK43" s="127">
        <f t="shared" si="41"/>
        <v>112</v>
      </c>
      <c r="DL43" s="127">
        <f t="shared" si="41"/>
        <v>113</v>
      </c>
      <c r="DM43" s="127">
        <f t="shared" si="41"/>
        <v>114</v>
      </c>
      <c r="DN43" s="127">
        <f t="shared" si="41"/>
        <v>115</v>
      </c>
      <c r="DO43" s="127">
        <f t="shared" si="41"/>
        <v>116</v>
      </c>
      <c r="DP43" s="127">
        <f t="shared" si="41"/>
        <v>117</v>
      </c>
      <c r="DQ43" s="127">
        <f t="shared" si="41"/>
        <v>118</v>
      </c>
      <c r="DR43" s="127">
        <f t="shared" si="41"/>
        <v>119</v>
      </c>
      <c r="DS43" s="127">
        <f t="shared" si="41"/>
        <v>120</v>
      </c>
    </row>
    <row r="44" spans="1:123" s="188" customFormat="1" ht="15.75" thickBot="1" x14ac:dyDescent="0.3">
      <c r="A44" s="186" t="s">
        <v>327</v>
      </c>
      <c r="B44" s="613" t="s">
        <v>340</v>
      </c>
      <c r="C44" s="614"/>
      <c r="D44" s="187">
        <f>D31</f>
        <v>44197</v>
      </c>
      <c r="E44" s="130">
        <f t="shared" ref="E44:BP44" si="42">EDATE(D44,1)</f>
        <v>44228</v>
      </c>
      <c r="F44" s="130">
        <f t="shared" si="42"/>
        <v>44256</v>
      </c>
      <c r="G44" s="130">
        <f t="shared" si="42"/>
        <v>44287</v>
      </c>
      <c r="H44" s="130">
        <f t="shared" si="42"/>
        <v>44317</v>
      </c>
      <c r="I44" s="130">
        <f t="shared" si="42"/>
        <v>44348</v>
      </c>
      <c r="J44" s="130">
        <f t="shared" si="42"/>
        <v>44378</v>
      </c>
      <c r="K44" s="130">
        <f t="shared" si="42"/>
        <v>44409</v>
      </c>
      <c r="L44" s="130">
        <f t="shared" si="42"/>
        <v>44440</v>
      </c>
      <c r="M44" s="130">
        <f t="shared" si="42"/>
        <v>44470</v>
      </c>
      <c r="N44" s="130">
        <f t="shared" si="42"/>
        <v>44501</v>
      </c>
      <c r="O44" s="130">
        <f t="shared" si="42"/>
        <v>44531</v>
      </c>
      <c r="P44" s="130">
        <f t="shared" si="42"/>
        <v>44562</v>
      </c>
      <c r="Q44" s="130">
        <f t="shared" si="42"/>
        <v>44593</v>
      </c>
      <c r="R44" s="130">
        <f t="shared" si="42"/>
        <v>44621</v>
      </c>
      <c r="S44" s="130">
        <f t="shared" si="42"/>
        <v>44652</v>
      </c>
      <c r="T44" s="130">
        <f t="shared" si="42"/>
        <v>44682</v>
      </c>
      <c r="U44" s="130">
        <f t="shared" si="42"/>
        <v>44713</v>
      </c>
      <c r="V44" s="130">
        <f t="shared" si="42"/>
        <v>44743</v>
      </c>
      <c r="W44" s="130">
        <f t="shared" si="42"/>
        <v>44774</v>
      </c>
      <c r="X44" s="130">
        <f t="shared" si="42"/>
        <v>44805</v>
      </c>
      <c r="Y44" s="130">
        <f t="shared" si="42"/>
        <v>44835</v>
      </c>
      <c r="Z44" s="130">
        <f t="shared" si="42"/>
        <v>44866</v>
      </c>
      <c r="AA44" s="130">
        <f t="shared" si="42"/>
        <v>44896</v>
      </c>
      <c r="AB44" s="130">
        <f t="shared" si="42"/>
        <v>44927</v>
      </c>
      <c r="AC44" s="130">
        <f t="shared" si="42"/>
        <v>44958</v>
      </c>
      <c r="AD44" s="130">
        <f t="shared" si="42"/>
        <v>44986</v>
      </c>
      <c r="AE44" s="130">
        <f t="shared" si="42"/>
        <v>45017</v>
      </c>
      <c r="AF44" s="130">
        <f t="shared" si="42"/>
        <v>45047</v>
      </c>
      <c r="AG44" s="130">
        <f t="shared" si="42"/>
        <v>45078</v>
      </c>
      <c r="AH44" s="130">
        <f t="shared" si="42"/>
        <v>45108</v>
      </c>
      <c r="AI44" s="130">
        <f t="shared" si="42"/>
        <v>45139</v>
      </c>
      <c r="AJ44" s="130">
        <f t="shared" si="42"/>
        <v>45170</v>
      </c>
      <c r="AK44" s="130">
        <f t="shared" si="42"/>
        <v>45200</v>
      </c>
      <c r="AL44" s="130">
        <f t="shared" si="42"/>
        <v>45231</v>
      </c>
      <c r="AM44" s="130">
        <f t="shared" si="42"/>
        <v>45261</v>
      </c>
      <c r="AN44" s="130">
        <f t="shared" si="42"/>
        <v>45292</v>
      </c>
      <c r="AO44" s="130">
        <f t="shared" si="42"/>
        <v>45323</v>
      </c>
      <c r="AP44" s="130">
        <f t="shared" si="42"/>
        <v>45352</v>
      </c>
      <c r="AQ44" s="130">
        <f t="shared" si="42"/>
        <v>45383</v>
      </c>
      <c r="AR44" s="130">
        <f t="shared" si="42"/>
        <v>45413</v>
      </c>
      <c r="AS44" s="130">
        <f t="shared" si="42"/>
        <v>45444</v>
      </c>
      <c r="AT44" s="130">
        <f t="shared" si="42"/>
        <v>45474</v>
      </c>
      <c r="AU44" s="130">
        <f t="shared" si="42"/>
        <v>45505</v>
      </c>
      <c r="AV44" s="130">
        <f t="shared" si="42"/>
        <v>45536</v>
      </c>
      <c r="AW44" s="130">
        <f t="shared" si="42"/>
        <v>45566</v>
      </c>
      <c r="AX44" s="130">
        <f t="shared" si="42"/>
        <v>45597</v>
      </c>
      <c r="AY44" s="130">
        <f t="shared" si="42"/>
        <v>45627</v>
      </c>
      <c r="AZ44" s="130">
        <f t="shared" si="42"/>
        <v>45658</v>
      </c>
      <c r="BA44" s="130">
        <f t="shared" si="42"/>
        <v>45689</v>
      </c>
      <c r="BB44" s="130">
        <f t="shared" si="42"/>
        <v>45717</v>
      </c>
      <c r="BC44" s="130">
        <f t="shared" si="42"/>
        <v>45748</v>
      </c>
      <c r="BD44" s="130">
        <f t="shared" si="42"/>
        <v>45778</v>
      </c>
      <c r="BE44" s="130">
        <f t="shared" si="42"/>
        <v>45809</v>
      </c>
      <c r="BF44" s="130">
        <f t="shared" si="42"/>
        <v>45839</v>
      </c>
      <c r="BG44" s="130">
        <f t="shared" si="42"/>
        <v>45870</v>
      </c>
      <c r="BH44" s="130">
        <f t="shared" si="42"/>
        <v>45901</v>
      </c>
      <c r="BI44" s="130">
        <f t="shared" si="42"/>
        <v>45931</v>
      </c>
      <c r="BJ44" s="130">
        <f t="shared" si="42"/>
        <v>45962</v>
      </c>
      <c r="BK44" s="130">
        <f t="shared" si="42"/>
        <v>45992</v>
      </c>
      <c r="BL44" s="130">
        <f t="shared" si="42"/>
        <v>46023</v>
      </c>
      <c r="BM44" s="130">
        <f t="shared" si="42"/>
        <v>46054</v>
      </c>
      <c r="BN44" s="130">
        <f t="shared" si="42"/>
        <v>46082</v>
      </c>
      <c r="BO44" s="130">
        <f t="shared" si="42"/>
        <v>46113</v>
      </c>
      <c r="BP44" s="130">
        <f t="shared" si="42"/>
        <v>46143</v>
      </c>
      <c r="BQ44" s="130">
        <f t="shared" ref="BQ44:DS44" si="43">EDATE(BP44,1)</f>
        <v>46174</v>
      </c>
      <c r="BR44" s="130">
        <f t="shared" si="43"/>
        <v>46204</v>
      </c>
      <c r="BS44" s="130">
        <f t="shared" si="43"/>
        <v>46235</v>
      </c>
      <c r="BT44" s="130">
        <f t="shared" si="43"/>
        <v>46266</v>
      </c>
      <c r="BU44" s="130">
        <f t="shared" si="43"/>
        <v>46296</v>
      </c>
      <c r="BV44" s="130">
        <f t="shared" si="43"/>
        <v>46327</v>
      </c>
      <c r="BW44" s="130">
        <f t="shared" si="43"/>
        <v>46357</v>
      </c>
      <c r="BX44" s="130">
        <f t="shared" si="43"/>
        <v>46388</v>
      </c>
      <c r="BY44" s="130">
        <f t="shared" si="43"/>
        <v>46419</v>
      </c>
      <c r="BZ44" s="130">
        <f t="shared" si="43"/>
        <v>46447</v>
      </c>
      <c r="CA44" s="130">
        <f t="shared" si="43"/>
        <v>46478</v>
      </c>
      <c r="CB44" s="130">
        <f t="shared" si="43"/>
        <v>46508</v>
      </c>
      <c r="CC44" s="130">
        <f t="shared" si="43"/>
        <v>46539</v>
      </c>
      <c r="CD44" s="130">
        <f t="shared" si="43"/>
        <v>46569</v>
      </c>
      <c r="CE44" s="130">
        <f t="shared" si="43"/>
        <v>46600</v>
      </c>
      <c r="CF44" s="130">
        <f t="shared" si="43"/>
        <v>46631</v>
      </c>
      <c r="CG44" s="130">
        <f t="shared" si="43"/>
        <v>46661</v>
      </c>
      <c r="CH44" s="130">
        <f t="shared" si="43"/>
        <v>46692</v>
      </c>
      <c r="CI44" s="130">
        <f t="shared" si="43"/>
        <v>46722</v>
      </c>
      <c r="CJ44" s="130">
        <f t="shared" si="43"/>
        <v>46753</v>
      </c>
      <c r="CK44" s="130">
        <f t="shared" si="43"/>
        <v>46784</v>
      </c>
      <c r="CL44" s="130">
        <f t="shared" si="43"/>
        <v>46813</v>
      </c>
      <c r="CM44" s="130">
        <f t="shared" si="43"/>
        <v>46844</v>
      </c>
      <c r="CN44" s="130">
        <f t="shared" si="43"/>
        <v>46874</v>
      </c>
      <c r="CO44" s="130">
        <f t="shared" si="43"/>
        <v>46905</v>
      </c>
      <c r="CP44" s="130">
        <f t="shared" si="43"/>
        <v>46935</v>
      </c>
      <c r="CQ44" s="130">
        <f t="shared" si="43"/>
        <v>46966</v>
      </c>
      <c r="CR44" s="130">
        <f t="shared" si="43"/>
        <v>46997</v>
      </c>
      <c r="CS44" s="130">
        <f t="shared" si="43"/>
        <v>47027</v>
      </c>
      <c r="CT44" s="130">
        <f t="shared" si="43"/>
        <v>47058</v>
      </c>
      <c r="CU44" s="130">
        <f t="shared" si="43"/>
        <v>47088</v>
      </c>
      <c r="CV44" s="130">
        <f t="shared" si="43"/>
        <v>47119</v>
      </c>
      <c r="CW44" s="130">
        <f t="shared" si="43"/>
        <v>47150</v>
      </c>
      <c r="CX44" s="130">
        <f t="shared" si="43"/>
        <v>47178</v>
      </c>
      <c r="CY44" s="130">
        <f t="shared" si="43"/>
        <v>47209</v>
      </c>
      <c r="CZ44" s="130">
        <f t="shared" si="43"/>
        <v>47239</v>
      </c>
      <c r="DA44" s="130">
        <f t="shared" si="43"/>
        <v>47270</v>
      </c>
      <c r="DB44" s="130">
        <f t="shared" si="43"/>
        <v>47300</v>
      </c>
      <c r="DC44" s="130">
        <f t="shared" si="43"/>
        <v>47331</v>
      </c>
      <c r="DD44" s="130">
        <f t="shared" si="43"/>
        <v>47362</v>
      </c>
      <c r="DE44" s="130">
        <f t="shared" si="43"/>
        <v>47392</v>
      </c>
      <c r="DF44" s="130">
        <f t="shared" si="43"/>
        <v>47423</v>
      </c>
      <c r="DG44" s="130">
        <f t="shared" si="43"/>
        <v>47453</v>
      </c>
      <c r="DH44" s="130">
        <f t="shared" si="43"/>
        <v>47484</v>
      </c>
      <c r="DI44" s="130">
        <f t="shared" si="43"/>
        <v>47515</v>
      </c>
      <c r="DJ44" s="130">
        <f t="shared" si="43"/>
        <v>47543</v>
      </c>
      <c r="DK44" s="130">
        <f t="shared" si="43"/>
        <v>47574</v>
      </c>
      <c r="DL44" s="130">
        <f t="shared" si="43"/>
        <v>47604</v>
      </c>
      <c r="DM44" s="130">
        <f t="shared" si="43"/>
        <v>47635</v>
      </c>
      <c r="DN44" s="130">
        <f t="shared" si="43"/>
        <v>47665</v>
      </c>
      <c r="DO44" s="130">
        <f t="shared" si="43"/>
        <v>47696</v>
      </c>
      <c r="DP44" s="130">
        <f t="shared" si="43"/>
        <v>47727</v>
      </c>
      <c r="DQ44" s="130">
        <f t="shared" si="43"/>
        <v>47757</v>
      </c>
      <c r="DR44" s="130">
        <f t="shared" si="43"/>
        <v>47788</v>
      </c>
      <c r="DS44" s="130">
        <f t="shared" si="43"/>
        <v>47818</v>
      </c>
    </row>
    <row r="45" spans="1:123" s="188" customFormat="1" x14ac:dyDescent="0.25">
      <c r="A45" s="189">
        <v>1</v>
      </c>
      <c r="B45" s="615" t="s">
        <v>349</v>
      </c>
      <c r="C45" s="616"/>
      <c r="D45" s="139">
        <f>D32*Конструктор!$D$60</f>
        <v>0</v>
      </c>
      <c r="E45" s="139">
        <f>E32*Конструктор!$D$60</f>
        <v>0</v>
      </c>
      <c r="F45" s="139">
        <f>F32*Конструктор!$D$60</f>
        <v>0</v>
      </c>
      <c r="G45" s="139">
        <f>G32*Конструктор!$D$60</f>
        <v>0</v>
      </c>
      <c r="H45" s="139">
        <f>H32*Конструктор!$D$60</f>
        <v>0</v>
      </c>
      <c r="I45" s="139">
        <f>I32*Конструктор!$D$60</f>
        <v>0</v>
      </c>
      <c r="J45" s="139">
        <f>J32*Конструктор!$D$60</f>
        <v>0</v>
      </c>
      <c r="K45" s="139">
        <f>K32*Конструктор!$D$60</f>
        <v>0</v>
      </c>
      <c r="L45" s="139">
        <f>L32*Конструктор!$D$60</f>
        <v>0</v>
      </c>
      <c r="M45" s="139">
        <f>M32*Конструктор!$D$60</f>
        <v>0</v>
      </c>
      <c r="N45" s="139">
        <f>N32*Конструктор!$D$60</f>
        <v>0</v>
      </c>
      <c r="O45" s="139">
        <f>O32*Конструктор!$D$60</f>
        <v>0</v>
      </c>
      <c r="P45" s="139">
        <f>P32*Конструктор!$D$60</f>
        <v>0</v>
      </c>
      <c r="Q45" s="139">
        <f>Q32*Конструктор!$D$60</f>
        <v>0</v>
      </c>
      <c r="R45" s="139">
        <f>R32*Конструктор!$D$60</f>
        <v>0</v>
      </c>
      <c r="S45" s="139">
        <f>S32*Конструктор!$D$60</f>
        <v>0</v>
      </c>
      <c r="T45" s="139">
        <f>T32*Конструктор!$D$60</f>
        <v>0</v>
      </c>
      <c r="U45" s="139">
        <f>U32*Конструктор!$D$60</f>
        <v>0</v>
      </c>
      <c r="V45" s="139">
        <f>V32*Конструктор!$D$60</f>
        <v>0</v>
      </c>
      <c r="W45" s="139">
        <f>W32*Конструктор!$D$60</f>
        <v>0</v>
      </c>
      <c r="X45" s="139">
        <f>X32*Конструктор!$D$60</f>
        <v>0</v>
      </c>
      <c r="Y45" s="139">
        <f>Y32*Конструктор!$D$60</f>
        <v>0</v>
      </c>
      <c r="Z45" s="139">
        <f>Z32*Конструктор!$D$60</f>
        <v>0</v>
      </c>
      <c r="AA45" s="139">
        <f>AA32*Конструктор!$D$60</f>
        <v>0</v>
      </c>
      <c r="AB45" s="139">
        <f>AB32*Конструктор!$D$60</f>
        <v>0</v>
      </c>
      <c r="AC45" s="139">
        <f>AC32*Конструктор!$D$60</f>
        <v>0</v>
      </c>
      <c r="AD45" s="139">
        <f>AD32*Конструктор!$D$60</f>
        <v>0</v>
      </c>
      <c r="AE45" s="139">
        <f>AE32*Конструктор!$D$60</f>
        <v>0</v>
      </c>
      <c r="AF45" s="139">
        <f>AF32*Конструктор!$D$60</f>
        <v>0</v>
      </c>
      <c r="AG45" s="139">
        <f>AG32*Конструктор!$D$60</f>
        <v>0</v>
      </c>
      <c r="AH45" s="139">
        <f>AH32*Конструктор!$D$60</f>
        <v>0</v>
      </c>
      <c r="AI45" s="139">
        <f>AI32*Конструктор!$D$60</f>
        <v>0</v>
      </c>
      <c r="AJ45" s="139">
        <f>AJ32*Конструктор!$D$60</f>
        <v>0</v>
      </c>
      <c r="AK45" s="139">
        <f>AK32*Конструктор!$D$60</f>
        <v>0</v>
      </c>
      <c r="AL45" s="139">
        <f>AL32*Конструктор!$D$60</f>
        <v>0</v>
      </c>
      <c r="AM45" s="139">
        <f>AM32*Конструктор!$D$60</f>
        <v>0</v>
      </c>
      <c r="AN45" s="139">
        <f>AN32*Конструктор!$D$60</f>
        <v>0</v>
      </c>
      <c r="AO45" s="139">
        <f>AO32*Конструктор!$D$60</f>
        <v>0</v>
      </c>
      <c r="AP45" s="139">
        <f>AP32*Конструктор!$D$60</f>
        <v>0</v>
      </c>
      <c r="AQ45" s="139">
        <f>AQ32*Конструктор!$D$60</f>
        <v>0</v>
      </c>
      <c r="AR45" s="139">
        <f>AR32*Конструктор!$D$60</f>
        <v>0</v>
      </c>
      <c r="AS45" s="139">
        <f>AS32*Конструктор!$D$60</f>
        <v>0</v>
      </c>
      <c r="AT45" s="139">
        <f>AT32*Конструктор!$D$60</f>
        <v>0</v>
      </c>
      <c r="AU45" s="139">
        <f>AU32*Конструктор!$D$60</f>
        <v>0</v>
      </c>
      <c r="AV45" s="139">
        <f>AV32*Конструктор!$D$60</f>
        <v>0</v>
      </c>
      <c r="AW45" s="139">
        <f>AW32*Конструктор!$D$60</f>
        <v>0</v>
      </c>
      <c r="AX45" s="139">
        <f>AX32*Конструктор!$D$60</f>
        <v>0</v>
      </c>
      <c r="AY45" s="139">
        <f>AY32*Конструктор!$D$60</f>
        <v>0</v>
      </c>
      <c r="AZ45" s="139">
        <f>AZ32*Конструктор!$D$60</f>
        <v>0</v>
      </c>
      <c r="BA45" s="139">
        <f>BA32*Конструктор!$D$60</f>
        <v>0</v>
      </c>
      <c r="BB45" s="139">
        <f>BB32*Конструктор!$D$60</f>
        <v>0</v>
      </c>
      <c r="BC45" s="139">
        <f>BC32*Конструктор!$D$60</f>
        <v>0</v>
      </c>
      <c r="BD45" s="139">
        <f>BD32*Конструктор!$D$60</f>
        <v>0</v>
      </c>
      <c r="BE45" s="139">
        <f>BE32*Конструктор!$D$60</f>
        <v>0</v>
      </c>
      <c r="BF45" s="139">
        <f>BF32*Конструктор!$D$60</f>
        <v>0</v>
      </c>
      <c r="BG45" s="139">
        <f>BG32*Конструктор!$D$60</f>
        <v>0</v>
      </c>
      <c r="BH45" s="139">
        <f>BH32*Конструктор!$D$60</f>
        <v>0</v>
      </c>
      <c r="BI45" s="139">
        <f>BI32*Конструктор!$D$60</f>
        <v>0</v>
      </c>
      <c r="BJ45" s="139">
        <f>BJ32*Конструктор!$D$60</f>
        <v>0</v>
      </c>
      <c r="BK45" s="139">
        <f>BK32*Конструктор!$D$60</f>
        <v>0</v>
      </c>
      <c r="BL45" s="139">
        <f>BL32*Конструктор!$D$60</f>
        <v>0</v>
      </c>
      <c r="BM45" s="139">
        <f>BM32*Конструктор!$D$60</f>
        <v>0</v>
      </c>
      <c r="BN45" s="139">
        <f>BN32*Конструктор!$D$60</f>
        <v>0</v>
      </c>
      <c r="BO45" s="139">
        <f>BO32*Конструктор!$D$60</f>
        <v>0</v>
      </c>
      <c r="BP45" s="139">
        <f>BP32*Конструктор!$D$60</f>
        <v>0</v>
      </c>
      <c r="BQ45" s="139">
        <f>BQ32*Конструктор!$D$60</f>
        <v>0</v>
      </c>
      <c r="BR45" s="139">
        <f>BR32*Конструктор!$D$60</f>
        <v>0</v>
      </c>
      <c r="BS45" s="139">
        <f>BS32*Конструктор!$D$60</f>
        <v>0</v>
      </c>
      <c r="BT45" s="139">
        <f>BT32*Конструктор!$D$60</f>
        <v>0</v>
      </c>
      <c r="BU45" s="139">
        <f>BU32*Конструктор!$D$60</f>
        <v>0</v>
      </c>
      <c r="BV45" s="139">
        <f>BV32*Конструктор!$D$60</f>
        <v>0</v>
      </c>
      <c r="BW45" s="139">
        <f>BW32*Конструктор!$D$60</f>
        <v>0</v>
      </c>
      <c r="BX45" s="139">
        <f>BX32*Конструктор!$D$60</f>
        <v>0</v>
      </c>
      <c r="BY45" s="139">
        <f>BY32*Конструктор!$D$60</f>
        <v>0</v>
      </c>
      <c r="BZ45" s="139">
        <f>BZ32*Конструктор!$D$60</f>
        <v>0</v>
      </c>
      <c r="CA45" s="139">
        <f>CA32*Конструктор!$D$60</f>
        <v>0</v>
      </c>
      <c r="CB45" s="139">
        <f>CB32*Конструктор!$D$60</f>
        <v>0</v>
      </c>
      <c r="CC45" s="139">
        <f>CC32*Конструктор!$D$60</f>
        <v>0</v>
      </c>
      <c r="CD45" s="139">
        <f>CD32*Конструктор!$D$60</f>
        <v>0</v>
      </c>
      <c r="CE45" s="139">
        <f>CE32*Конструктор!$D$60</f>
        <v>0</v>
      </c>
      <c r="CF45" s="139">
        <f>CF32*Конструктор!$D$60</f>
        <v>0</v>
      </c>
      <c r="CG45" s="139">
        <f>CG32*Конструктор!$D$60</f>
        <v>0</v>
      </c>
      <c r="CH45" s="139">
        <f>CH32*Конструктор!$D$60</f>
        <v>0</v>
      </c>
      <c r="CI45" s="139">
        <f>CI32*Конструктор!$D$60</f>
        <v>0</v>
      </c>
      <c r="CJ45" s="139">
        <f>CJ32*Конструктор!$D$60</f>
        <v>0</v>
      </c>
      <c r="CK45" s="139">
        <f>CK32*Конструктор!$D$60</f>
        <v>0</v>
      </c>
      <c r="CL45" s="139">
        <f>CL32*Конструктор!$D$60</f>
        <v>0</v>
      </c>
      <c r="CM45" s="139">
        <f>CM32*Конструктор!$D$60</f>
        <v>0</v>
      </c>
      <c r="CN45" s="139">
        <f>CN32*Конструктор!$D$60</f>
        <v>0</v>
      </c>
      <c r="CO45" s="139">
        <f>CO32*Конструктор!$D$60</f>
        <v>0</v>
      </c>
      <c r="CP45" s="139">
        <f>CP32*Конструктор!$D$60</f>
        <v>0</v>
      </c>
      <c r="CQ45" s="139">
        <f>CQ32*Конструктор!$D$60</f>
        <v>0</v>
      </c>
      <c r="CR45" s="139">
        <f>CR32*Конструктор!$D$60</f>
        <v>0</v>
      </c>
      <c r="CS45" s="139">
        <f>CS32*Конструктор!$D$60</f>
        <v>0</v>
      </c>
      <c r="CT45" s="139">
        <f>CT32*Конструктор!$D$60</f>
        <v>0</v>
      </c>
      <c r="CU45" s="139">
        <f>CU32*Конструктор!$D$60</f>
        <v>0</v>
      </c>
      <c r="CV45" s="139">
        <f>CV32*Конструктор!$D$60</f>
        <v>0</v>
      </c>
      <c r="CW45" s="139">
        <f>CW32*Конструктор!$D$60</f>
        <v>0</v>
      </c>
      <c r="CX45" s="139">
        <f>CX32*Конструктор!$D$60</f>
        <v>0</v>
      </c>
      <c r="CY45" s="139">
        <f>CY32*Конструктор!$D$60</f>
        <v>0</v>
      </c>
      <c r="CZ45" s="139">
        <f>CZ32*Конструктор!$D$60</f>
        <v>0</v>
      </c>
      <c r="DA45" s="139">
        <f>DA32*Конструктор!$D$60</f>
        <v>0</v>
      </c>
      <c r="DB45" s="139">
        <f>DB32*Конструктор!$D$60</f>
        <v>0</v>
      </c>
      <c r="DC45" s="139">
        <f>DC32*Конструктор!$D$60</f>
        <v>0</v>
      </c>
      <c r="DD45" s="139">
        <f>DD32*Конструктор!$D$60</f>
        <v>0</v>
      </c>
      <c r="DE45" s="139">
        <f>DE32*Конструктор!$D$60</f>
        <v>0</v>
      </c>
      <c r="DF45" s="139">
        <f>DF32*Конструктор!$D$60</f>
        <v>0</v>
      </c>
      <c r="DG45" s="139">
        <f>DG32*Конструктор!$D$60</f>
        <v>0</v>
      </c>
      <c r="DH45" s="139">
        <f>DH32*Конструктор!$D$60</f>
        <v>0</v>
      </c>
      <c r="DI45" s="139">
        <f>DI32*Конструктор!$D$60</f>
        <v>0</v>
      </c>
      <c r="DJ45" s="139">
        <f>DJ32*Конструктор!$D$60</f>
        <v>0</v>
      </c>
      <c r="DK45" s="139">
        <f>DK32*Конструктор!$D$60</f>
        <v>0</v>
      </c>
      <c r="DL45" s="139">
        <f>DL32*Конструктор!$D$60</f>
        <v>0</v>
      </c>
      <c r="DM45" s="139">
        <f>DM32*Конструктор!$D$60</f>
        <v>0</v>
      </c>
      <c r="DN45" s="139">
        <f>DN32*Конструктор!$D$60</f>
        <v>0</v>
      </c>
      <c r="DO45" s="139">
        <f>DO32*Конструктор!$D$60</f>
        <v>0</v>
      </c>
      <c r="DP45" s="139">
        <f>DP32*Конструктор!$D$60</f>
        <v>0</v>
      </c>
      <c r="DQ45" s="139">
        <f>DQ32*Конструктор!$D$60</f>
        <v>0</v>
      </c>
      <c r="DR45" s="139">
        <f>DR32*Конструктор!$D$60</f>
        <v>0</v>
      </c>
      <c r="DS45" s="139">
        <f>DS32*Конструктор!$D$60</f>
        <v>0</v>
      </c>
    </row>
    <row r="46" spans="1:123" s="188" customFormat="1" x14ac:dyDescent="0.25">
      <c r="A46" s="189">
        <v>2</v>
      </c>
      <c r="B46" s="609" t="s">
        <v>350</v>
      </c>
      <c r="C46" s="610"/>
      <c r="D46" s="190">
        <f t="shared" ref="D46:AI46" si="44">SUM(D47:D54)</f>
        <v>0</v>
      </c>
      <c r="E46" s="191">
        <f t="shared" si="44"/>
        <v>0</v>
      </c>
      <c r="F46" s="191">
        <f t="shared" si="44"/>
        <v>0</v>
      </c>
      <c r="G46" s="191">
        <f t="shared" si="44"/>
        <v>0</v>
      </c>
      <c r="H46" s="191">
        <f t="shared" si="44"/>
        <v>0</v>
      </c>
      <c r="I46" s="191">
        <f t="shared" si="44"/>
        <v>0</v>
      </c>
      <c r="J46" s="191">
        <f t="shared" si="44"/>
        <v>0</v>
      </c>
      <c r="K46" s="191">
        <f t="shared" si="44"/>
        <v>0</v>
      </c>
      <c r="L46" s="191">
        <f t="shared" si="44"/>
        <v>0</v>
      </c>
      <c r="M46" s="191">
        <f t="shared" si="44"/>
        <v>0</v>
      </c>
      <c r="N46" s="191">
        <f t="shared" si="44"/>
        <v>0</v>
      </c>
      <c r="O46" s="191">
        <f t="shared" si="44"/>
        <v>0</v>
      </c>
      <c r="P46" s="191">
        <f t="shared" si="44"/>
        <v>0</v>
      </c>
      <c r="Q46" s="191">
        <f t="shared" si="44"/>
        <v>0</v>
      </c>
      <c r="R46" s="191">
        <f t="shared" si="44"/>
        <v>0</v>
      </c>
      <c r="S46" s="191">
        <f t="shared" si="44"/>
        <v>0</v>
      </c>
      <c r="T46" s="191">
        <f t="shared" si="44"/>
        <v>0</v>
      </c>
      <c r="U46" s="191">
        <f t="shared" si="44"/>
        <v>0</v>
      </c>
      <c r="V46" s="191">
        <f t="shared" si="44"/>
        <v>0</v>
      </c>
      <c r="W46" s="191">
        <f t="shared" si="44"/>
        <v>0</v>
      </c>
      <c r="X46" s="191">
        <f t="shared" si="44"/>
        <v>0</v>
      </c>
      <c r="Y46" s="191">
        <f t="shared" si="44"/>
        <v>0</v>
      </c>
      <c r="Z46" s="191">
        <f t="shared" si="44"/>
        <v>0</v>
      </c>
      <c r="AA46" s="191">
        <f t="shared" si="44"/>
        <v>0</v>
      </c>
      <c r="AB46" s="191">
        <f t="shared" si="44"/>
        <v>0</v>
      </c>
      <c r="AC46" s="191">
        <f t="shared" si="44"/>
        <v>0</v>
      </c>
      <c r="AD46" s="191">
        <f t="shared" si="44"/>
        <v>0</v>
      </c>
      <c r="AE46" s="191">
        <f t="shared" si="44"/>
        <v>0</v>
      </c>
      <c r="AF46" s="191">
        <f t="shared" si="44"/>
        <v>0</v>
      </c>
      <c r="AG46" s="191">
        <f t="shared" si="44"/>
        <v>0</v>
      </c>
      <c r="AH46" s="191">
        <f t="shared" si="44"/>
        <v>0</v>
      </c>
      <c r="AI46" s="191">
        <f t="shared" si="44"/>
        <v>0</v>
      </c>
      <c r="AJ46" s="191">
        <f t="shared" ref="AJ46:BO46" si="45">SUM(AJ47:AJ54)</f>
        <v>0</v>
      </c>
      <c r="AK46" s="191">
        <f t="shared" si="45"/>
        <v>0</v>
      </c>
      <c r="AL46" s="191">
        <f t="shared" si="45"/>
        <v>0</v>
      </c>
      <c r="AM46" s="191">
        <f t="shared" si="45"/>
        <v>0</v>
      </c>
      <c r="AN46" s="191">
        <f t="shared" si="45"/>
        <v>0</v>
      </c>
      <c r="AO46" s="191">
        <f t="shared" si="45"/>
        <v>0</v>
      </c>
      <c r="AP46" s="191">
        <f t="shared" si="45"/>
        <v>0</v>
      </c>
      <c r="AQ46" s="191">
        <f t="shared" si="45"/>
        <v>0</v>
      </c>
      <c r="AR46" s="191">
        <f t="shared" si="45"/>
        <v>0</v>
      </c>
      <c r="AS46" s="191">
        <f t="shared" si="45"/>
        <v>0</v>
      </c>
      <c r="AT46" s="191">
        <f t="shared" si="45"/>
        <v>0</v>
      </c>
      <c r="AU46" s="191">
        <f t="shared" si="45"/>
        <v>0</v>
      </c>
      <c r="AV46" s="191">
        <f t="shared" si="45"/>
        <v>0</v>
      </c>
      <c r="AW46" s="191">
        <f t="shared" si="45"/>
        <v>0</v>
      </c>
      <c r="AX46" s="191">
        <f t="shared" si="45"/>
        <v>0</v>
      </c>
      <c r="AY46" s="191">
        <f t="shared" si="45"/>
        <v>0</v>
      </c>
      <c r="AZ46" s="191">
        <f t="shared" si="45"/>
        <v>0</v>
      </c>
      <c r="BA46" s="191">
        <f t="shared" si="45"/>
        <v>0</v>
      </c>
      <c r="BB46" s="191">
        <f t="shared" si="45"/>
        <v>0</v>
      </c>
      <c r="BC46" s="191">
        <f t="shared" si="45"/>
        <v>0</v>
      </c>
      <c r="BD46" s="191">
        <f t="shared" si="45"/>
        <v>0</v>
      </c>
      <c r="BE46" s="191">
        <f t="shared" si="45"/>
        <v>0</v>
      </c>
      <c r="BF46" s="191">
        <f t="shared" si="45"/>
        <v>0</v>
      </c>
      <c r="BG46" s="191">
        <f t="shared" si="45"/>
        <v>0</v>
      </c>
      <c r="BH46" s="191">
        <f t="shared" si="45"/>
        <v>0</v>
      </c>
      <c r="BI46" s="191">
        <f t="shared" si="45"/>
        <v>0</v>
      </c>
      <c r="BJ46" s="191">
        <f t="shared" si="45"/>
        <v>0</v>
      </c>
      <c r="BK46" s="191">
        <f t="shared" si="45"/>
        <v>0</v>
      </c>
      <c r="BL46" s="191">
        <f t="shared" si="45"/>
        <v>0</v>
      </c>
      <c r="BM46" s="191">
        <f t="shared" si="45"/>
        <v>0</v>
      </c>
      <c r="BN46" s="191">
        <f t="shared" si="45"/>
        <v>0</v>
      </c>
      <c r="BO46" s="191">
        <f t="shared" si="45"/>
        <v>0</v>
      </c>
      <c r="BP46" s="191">
        <f t="shared" ref="BP46:CU46" si="46">SUM(BP47:BP54)</f>
        <v>0</v>
      </c>
      <c r="BQ46" s="191">
        <f t="shared" si="46"/>
        <v>0</v>
      </c>
      <c r="BR46" s="191">
        <f t="shared" si="46"/>
        <v>0</v>
      </c>
      <c r="BS46" s="191">
        <f t="shared" si="46"/>
        <v>0</v>
      </c>
      <c r="BT46" s="191">
        <f t="shared" si="46"/>
        <v>0</v>
      </c>
      <c r="BU46" s="191">
        <f t="shared" si="46"/>
        <v>0</v>
      </c>
      <c r="BV46" s="191">
        <f t="shared" si="46"/>
        <v>0</v>
      </c>
      <c r="BW46" s="191">
        <f t="shared" si="46"/>
        <v>0</v>
      </c>
      <c r="BX46" s="191">
        <f t="shared" si="46"/>
        <v>0</v>
      </c>
      <c r="BY46" s="191">
        <f t="shared" si="46"/>
        <v>0</v>
      </c>
      <c r="BZ46" s="191">
        <f t="shared" si="46"/>
        <v>0</v>
      </c>
      <c r="CA46" s="191">
        <f t="shared" si="46"/>
        <v>0</v>
      </c>
      <c r="CB46" s="191">
        <f t="shared" si="46"/>
        <v>0</v>
      </c>
      <c r="CC46" s="191">
        <f t="shared" si="46"/>
        <v>0</v>
      </c>
      <c r="CD46" s="191">
        <f t="shared" si="46"/>
        <v>0</v>
      </c>
      <c r="CE46" s="191">
        <f t="shared" si="46"/>
        <v>0</v>
      </c>
      <c r="CF46" s="191">
        <f t="shared" si="46"/>
        <v>0</v>
      </c>
      <c r="CG46" s="191">
        <f t="shared" si="46"/>
        <v>0</v>
      </c>
      <c r="CH46" s="191">
        <f t="shared" si="46"/>
        <v>0</v>
      </c>
      <c r="CI46" s="191">
        <f t="shared" si="46"/>
        <v>0</v>
      </c>
      <c r="CJ46" s="191">
        <f t="shared" si="46"/>
        <v>0</v>
      </c>
      <c r="CK46" s="191">
        <f t="shared" si="46"/>
        <v>0</v>
      </c>
      <c r="CL46" s="191">
        <f t="shared" si="46"/>
        <v>0</v>
      </c>
      <c r="CM46" s="191">
        <f t="shared" si="46"/>
        <v>0</v>
      </c>
      <c r="CN46" s="191">
        <f t="shared" si="46"/>
        <v>0</v>
      </c>
      <c r="CO46" s="191">
        <f t="shared" si="46"/>
        <v>0</v>
      </c>
      <c r="CP46" s="191">
        <f t="shared" si="46"/>
        <v>0</v>
      </c>
      <c r="CQ46" s="191">
        <f t="shared" si="46"/>
        <v>0</v>
      </c>
      <c r="CR46" s="191">
        <f t="shared" si="46"/>
        <v>0</v>
      </c>
      <c r="CS46" s="191">
        <f t="shared" si="46"/>
        <v>0</v>
      </c>
      <c r="CT46" s="191">
        <f t="shared" si="46"/>
        <v>0</v>
      </c>
      <c r="CU46" s="191">
        <f t="shared" si="46"/>
        <v>0</v>
      </c>
      <c r="CV46" s="191">
        <f t="shared" ref="CV46:DS46" si="47">SUM(CV47:CV54)</f>
        <v>0</v>
      </c>
      <c r="CW46" s="191">
        <f t="shared" si="47"/>
        <v>0</v>
      </c>
      <c r="CX46" s="191">
        <f t="shared" si="47"/>
        <v>0</v>
      </c>
      <c r="CY46" s="191">
        <f t="shared" si="47"/>
        <v>0</v>
      </c>
      <c r="CZ46" s="191">
        <f t="shared" si="47"/>
        <v>0</v>
      </c>
      <c r="DA46" s="191">
        <f t="shared" si="47"/>
        <v>0</v>
      </c>
      <c r="DB46" s="191">
        <f t="shared" si="47"/>
        <v>0</v>
      </c>
      <c r="DC46" s="191">
        <f t="shared" si="47"/>
        <v>0</v>
      </c>
      <c r="DD46" s="191">
        <f t="shared" si="47"/>
        <v>0</v>
      </c>
      <c r="DE46" s="191">
        <f t="shared" si="47"/>
        <v>0</v>
      </c>
      <c r="DF46" s="191">
        <f t="shared" si="47"/>
        <v>0</v>
      </c>
      <c r="DG46" s="191">
        <f t="shared" si="47"/>
        <v>0</v>
      </c>
      <c r="DH46" s="191">
        <f t="shared" si="47"/>
        <v>0</v>
      </c>
      <c r="DI46" s="191">
        <f t="shared" si="47"/>
        <v>0</v>
      </c>
      <c r="DJ46" s="191">
        <f t="shared" si="47"/>
        <v>0</v>
      </c>
      <c r="DK46" s="191">
        <f t="shared" si="47"/>
        <v>0</v>
      </c>
      <c r="DL46" s="191">
        <f t="shared" si="47"/>
        <v>0</v>
      </c>
      <c r="DM46" s="191">
        <f t="shared" si="47"/>
        <v>0</v>
      </c>
      <c r="DN46" s="191">
        <f t="shared" si="47"/>
        <v>0</v>
      </c>
      <c r="DO46" s="191">
        <f t="shared" si="47"/>
        <v>0</v>
      </c>
      <c r="DP46" s="191">
        <f t="shared" si="47"/>
        <v>0</v>
      </c>
      <c r="DQ46" s="191">
        <f t="shared" si="47"/>
        <v>0</v>
      </c>
      <c r="DR46" s="191">
        <f t="shared" si="47"/>
        <v>0</v>
      </c>
      <c r="DS46" s="191">
        <f t="shared" si="47"/>
        <v>0</v>
      </c>
    </row>
    <row r="47" spans="1:123" s="188" customFormat="1" x14ac:dyDescent="0.25">
      <c r="A47" s="192"/>
      <c r="B47" s="617" t="str">
        <f>Конструктор!B46</f>
        <v>Подготовка почвы под посадку (вспашка), стоимость руб.на 1 га</v>
      </c>
      <c r="C47" s="618"/>
      <c r="D47" s="193"/>
      <c r="E47" s="193"/>
      <c r="F47" s="193">
        <f>-Конструктор!E46</f>
        <v>0</v>
      </c>
      <c r="G47" s="193">
        <v>0</v>
      </c>
      <c r="H47" s="193">
        <f>G47</f>
        <v>0</v>
      </c>
      <c r="I47" s="193">
        <f t="shared" ref="I47:BT50" si="48">H47</f>
        <v>0</v>
      </c>
      <c r="J47" s="193">
        <f t="shared" si="48"/>
        <v>0</v>
      </c>
      <c r="K47" s="193">
        <f t="shared" si="48"/>
        <v>0</v>
      </c>
      <c r="L47" s="193">
        <f t="shared" si="48"/>
        <v>0</v>
      </c>
      <c r="M47" s="193">
        <f t="shared" si="48"/>
        <v>0</v>
      </c>
      <c r="N47" s="193">
        <f t="shared" si="48"/>
        <v>0</v>
      </c>
      <c r="O47" s="193">
        <f t="shared" si="48"/>
        <v>0</v>
      </c>
      <c r="P47" s="193">
        <f t="shared" si="48"/>
        <v>0</v>
      </c>
      <c r="Q47" s="193">
        <f t="shared" si="48"/>
        <v>0</v>
      </c>
      <c r="R47" s="193">
        <f>-Конструктор!F46</f>
        <v>0</v>
      </c>
      <c r="S47" s="193">
        <v>0</v>
      </c>
      <c r="T47" s="193">
        <f t="shared" si="48"/>
        <v>0</v>
      </c>
      <c r="U47" s="193">
        <f t="shared" si="48"/>
        <v>0</v>
      </c>
      <c r="V47" s="193">
        <f t="shared" si="48"/>
        <v>0</v>
      </c>
      <c r="W47" s="193">
        <f t="shared" si="48"/>
        <v>0</v>
      </c>
      <c r="X47" s="193">
        <f t="shared" si="48"/>
        <v>0</v>
      </c>
      <c r="Y47" s="193">
        <f t="shared" si="48"/>
        <v>0</v>
      </c>
      <c r="Z47" s="193">
        <f t="shared" si="48"/>
        <v>0</v>
      </c>
      <c r="AA47" s="193">
        <f t="shared" si="48"/>
        <v>0</v>
      </c>
      <c r="AB47" s="193">
        <f t="shared" si="48"/>
        <v>0</v>
      </c>
      <c r="AC47" s="193">
        <f t="shared" si="48"/>
        <v>0</v>
      </c>
      <c r="AD47" s="193">
        <f>-Конструктор!G46</f>
        <v>0</v>
      </c>
      <c r="AE47" s="193">
        <v>0</v>
      </c>
      <c r="AF47" s="193">
        <f t="shared" si="48"/>
        <v>0</v>
      </c>
      <c r="AG47" s="193">
        <f t="shared" si="48"/>
        <v>0</v>
      </c>
      <c r="AH47" s="193">
        <f t="shared" si="48"/>
        <v>0</v>
      </c>
      <c r="AI47" s="193">
        <f t="shared" si="48"/>
        <v>0</v>
      </c>
      <c r="AJ47" s="193">
        <f t="shared" si="48"/>
        <v>0</v>
      </c>
      <c r="AK47" s="193">
        <f t="shared" si="48"/>
        <v>0</v>
      </c>
      <c r="AL47" s="193">
        <f t="shared" si="48"/>
        <v>0</v>
      </c>
      <c r="AM47" s="193">
        <f t="shared" si="48"/>
        <v>0</v>
      </c>
      <c r="AN47" s="193">
        <f t="shared" si="48"/>
        <v>0</v>
      </c>
      <c r="AO47" s="193">
        <f t="shared" si="48"/>
        <v>0</v>
      </c>
      <c r="AP47" s="193">
        <f>-Конструктор!H46</f>
        <v>0</v>
      </c>
      <c r="AQ47" s="193">
        <v>0</v>
      </c>
      <c r="AR47" s="193">
        <f t="shared" si="48"/>
        <v>0</v>
      </c>
      <c r="AS47" s="193">
        <f t="shared" si="48"/>
        <v>0</v>
      </c>
      <c r="AT47" s="193">
        <f t="shared" si="48"/>
        <v>0</v>
      </c>
      <c r="AU47" s="193">
        <f t="shared" si="48"/>
        <v>0</v>
      </c>
      <c r="AV47" s="193">
        <f t="shared" si="48"/>
        <v>0</v>
      </c>
      <c r="AW47" s="193">
        <f t="shared" si="48"/>
        <v>0</v>
      </c>
      <c r="AX47" s="193">
        <f t="shared" si="48"/>
        <v>0</v>
      </c>
      <c r="AY47" s="193">
        <f t="shared" si="48"/>
        <v>0</v>
      </c>
      <c r="AZ47" s="193">
        <f t="shared" si="48"/>
        <v>0</v>
      </c>
      <c r="BA47" s="193">
        <f t="shared" si="48"/>
        <v>0</v>
      </c>
      <c r="BB47" s="193">
        <f>-Конструктор!I46</f>
        <v>0</v>
      </c>
      <c r="BC47" s="193">
        <v>0</v>
      </c>
      <c r="BD47" s="193">
        <f t="shared" si="48"/>
        <v>0</v>
      </c>
      <c r="BE47" s="193">
        <f t="shared" si="48"/>
        <v>0</v>
      </c>
      <c r="BF47" s="193">
        <f t="shared" si="48"/>
        <v>0</v>
      </c>
      <c r="BG47" s="193">
        <f t="shared" si="48"/>
        <v>0</v>
      </c>
      <c r="BH47" s="193">
        <f t="shared" si="48"/>
        <v>0</v>
      </c>
      <c r="BI47" s="193">
        <f t="shared" si="48"/>
        <v>0</v>
      </c>
      <c r="BJ47" s="193">
        <f t="shared" si="48"/>
        <v>0</v>
      </c>
      <c r="BK47" s="193">
        <f t="shared" si="48"/>
        <v>0</v>
      </c>
      <c r="BL47" s="193">
        <f t="shared" si="48"/>
        <v>0</v>
      </c>
      <c r="BM47" s="193">
        <f t="shared" si="48"/>
        <v>0</v>
      </c>
      <c r="BN47" s="193">
        <f>BB47</f>
        <v>0</v>
      </c>
      <c r="BO47" s="193">
        <v>0</v>
      </c>
      <c r="BP47" s="193">
        <f t="shared" si="48"/>
        <v>0</v>
      </c>
      <c r="BQ47" s="193">
        <f t="shared" si="48"/>
        <v>0</v>
      </c>
      <c r="BR47" s="193">
        <f t="shared" si="48"/>
        <v>0</v>
      </c>
      <c r="BS47" s="193">
        <f t="shared" si="48"/>
        <v>0</v>
      </c>
      <c r="BT47" s="193">
        <f t="shared" si="48"/>
        <v>0</v>
      </c>
      <c r="BU47" s="193">
        <f t="shared" ref="BU47:DS54" si="49">BT47</f>
        <v>0</v>
      </c>
      <c r="BV47" s="193">
        <f t="shared" si="49"/>
        <v>0</v>
      </c>
      <c r="BW47" s="193">
        <f t="shared" si="49"/>
        <v>0</v>
      </c>
      <c r="BX47" s="193">
        <f t="shared" si="49"/>
        <v>0</v>
      </c>
      <c r="BY47" s="193">
        <f t="shared" si="49"/>
        <v>0</v>
      </c>
      <c r="BZ47" s="193">
        <f>BN47</f>
        <v>0</v>
      </c>
      <c r="CA47" s="193">
        <v>0</v>
      </c>
      <c r="CB47" s="193">
        <f t="shared" si="49"/>
        <v>0</v>
      </c>
      <c r="CC47" s="193">
        <f t="shared" si="49"/>
        <v>0</v>
      </c>
      <c r="CD47" s="193">
        <f t="shared" si="49"/>
        <v>0</v>
      </c>
      <c r="CE47" s="193">
        <f t="shared" si="49"/>
        <v>0</v>
      </c>
      <c r="CF47" s="193">
        <f t="shared" si="49"/>
        <v>0</v>
      </c>
      <c r="CG47" s="193">
        <f t="shared" si="49"/>
        <v>0</v>
      </c>
      <c r="CH47" s="193">
        <f t="shared" si="49"/>
        <v>0</v>
      </c>
      <c r="CI47" s="193">
        <f t="shared" si="49"/>
        <v>0</v>
      </c>
      <c r="CJ47" s="193">
        <f t="shared" si="49"/>
        <v>0</v>
      </c>
      <c r="CK47" s="193">
        <f t="shared" si="49"/>
        <v>0</v>
      </c>
      <c r="CL47" s="193">
        <f>BZ47</f>
        <v>0</v>
      </c>
      <c r="CM47" s="193">
        <v>0</v>
      </c>
      <c r="CN47" s="193">
        <f t="shared" si="49"/>
        <v>0</v>
      </c>
      <c r="CO47" s="193">
        <f t="shared" si="49"/>
        <v>0</v>
      </c>
      <c r="CP47" s="193">
        <f t="shared" si="49"/>
        <v>0</v>
      </c>
      <c r="CQ47" s="193">
        <f t="shared" si="49"/>
        <v>0</v>
      </c>
      <c r="CR47" s="193">
        <f t="shared" si="49"/>
        <v>0</v>
      </c>
      <c r="CS47" s="193">
        <f t="shared" si="49"/>
        <v>0</v>
      </c>
      <c r="CT47" s="193">
        <f t="shared" si="49"/>
        <v>0</v>
      </c>
      <c r="CU47" s="193">
        <f t="shared" si="49"/>
        <v>0</v>
      </c>
      <c r="CV47" s="193">
        <f t="shared" si="49"/>
        <v>0</v>
      </c>
      <c r="CW47" s="193">
        <f t="shared" si="49"/>
        <v>0</v>
      </c>
      <c r="CX47" s="193">
        <f>CL47</f>
        <v>0</v>
      </c>
      <c r="CY47" s="193">
        <v>0</v>
      </c>
      <c r="CZ47" s="193">
        <f t="shared" si="49"/>
        <v>0</v>
      </c>
      <c r="DA47" s="193">
        <f t="shared" si="49"/>
        <v>0</v>
      </c>
      <c r="DB47" s="193">
        <f t="shared" si="49"/>
        <v>0</v>
      </c>
      <c r="DC47" s="193">
        <f t="shared" si="49"/>
        <v>0</v>
      </c>
      <c r="DD47" s="193">
        <f t="shared" si="49"/>
        <v>0</v>
      </c>
      <c r="DE47" s="193">
        <f t="shared" si="49"/>
        <v>0</v>
      </c>
      <c r="DF47" s="193">
        <f t="shared" si="49"/>
        <v>0</v>
      </c>
      <c r="DG47" s="193">
        <f t="shared" si="49"/>
        <v>0</v>
      </c>
      <c r="DH47" s="193">
        <f t="shared" si="49"/>
        <v>0</v>
      </c>
      <c r="DI47" s="193">
        <f t="shared" si="49"/>
        <v>0</v>
      </c>
      <c r="DJ47" s="193">
        <f>CX47</f>
        <v>0</v>
      </c>
      <c r="DK47" s="193">
        <v>0</v>
      </c>
      <c r="DL47" s="193">
        <f t="shared" si="49"/>
        <v>0</v>
      </c>
      <c r="DM47" s="193">
        <f t="shared" si="49"/>
        <v>0</v>
      </c>
      <c r="DN47" s="193">
        <f t="shared" si="49"/>
        <v>0</v>
      </c>
      <c r="DO47" s="193">
        <f t="shared" si="49"/>
        <v>0</v>
      </c>
      <c r="DP47" s="193">
        <f t="shared" si="49"/>
        <v>0</v>
      </c>
      <c r="DQ47" s="193">
        <f t="shared" si="49"/>
        <v>0</v>
      </c>
      <c r="DR47" s="193">
        <f t="shared" si="49"/>
        <v>0</v>
      </c>
      <c r="DS47" s="193">
        <f t="shared" si="49"/>
        <v>0</v>
      </c>
    </row>
    <row r="48" spans="1:123" s="188" customFormat="1" x14ac:dyDescent="0.25">
      <c r="A48" s="194"/>
      <c r="B48" s="617" t="str">
        <f>Конструктор!B47</f>
        <v>Формирование гряд, укладка пленки стоимость руб. на 1 га</v>
      </c>
      <c r="C48" s="618"/>
      <c r="D48" s="193"/>
      <c r="E48" s="193"/>
      <c r="F48" s="193"/>
      <c r="G48" s="193">
        <f>-Конструктор!E47</f>
        <v>0</v>
      </c>
      <c r="H48" s="193">
        <v>0</v>
      </c>
      <c r="I48" s="193">
        <f t="shared" si="48"/>
        <v>0</v>
      </c>
      <c r="J48" s="193">
        <f t="shared" si="48"/>
        <v>0</v>
      </c>
      <c r="K48" s="193">
        <f t="shared" si="48"/>
        <v>0</v>
      </c>
      <c r="L48" s="193">
        <f t="shared" si="48"/>
        <v>0</v>
      </c>
      <c r="M48" s="193">
        <f t="shared" si="48"/>
        <v>0</v>
      </c>
      <c r="N48" s="193">
        <f t="shared" si="48"/>
        <v>0</v>
      </c>
      <c r="O48" s="193">
        <f t="shared" si="48"/>
        <v>0</v>
      </c>
      <c r="P48" s="193">
        <f t="shared" si="48"/>
        <v>0</v>
      </c>
      <c r="Q48" s="193">
        <f t="shared" si="48"/>
        <v>0</v>
      </c>
      <c r="R48" s="193">
        <v>0</v>
      </c>
      <c r="S48" s="193">
        <f>-Конструктор!F47</f>
        <v>0</v>
      </c>
      <c r="T48" s="193">
        <v>0</v>
      </c>
      <c r="U48" s="193">
        <f t="shared" si="48"/>
        <v>0</v>
      </c>
      <c r="V48" s="193">
        <f t="shared" si="48"/>
        <v>0</v>
      </c>
      <c r="W48" s="193">
        <f t="shared" si="48"/>
        <v>0</v>
      </c>
      <c r="X48" s="193">
        <f t="shared" si="48"/>
        <v>0</v>
      </c>
      <c r="Y48" s="193">
        <f t="shared" si="48"/>
        <v>0</v>
      </c>
      <c r="Z48" s="193">
        <f t="shared" si="48"/>
        <v>0</v>
      </c>
      <c r="AA48" s="193">
        <f t="shared" si="48"/>
        <v>0</v>
      </c>
      <c r="AB48" s="193">
        <f t="shared" si="48"/>
        <v>0</v>
      </c>
      <c r="AC48" s="193">
        <f t="shared" si="48"/>
        <v>0</v>
      </c>
      <c r="AD48" s="193">
        <f t="shared" si="48"/>
        <v>0</v>
      </c>
      <c r="AE48" s="193">
        <f>-Конструктор!G47</f>
        <v>0</v>
      </c>
      <c r="AF48" s="193">
        <v>0</v>
      </c>
      <c r="AG48" s="193">
        <f t="shared" si="48"/>
        <v>0</v>
      </c>
      <c r="AH48" s="193">
        <f t="shared" si="48"/>
        <v>0</v>
      </c>
      <c r="AI48" s="193">
        <f t="shared" si="48"/>
        <v>0</v>
      </c>
      <c r="AJ48" s="193">
        <f t="shared" si="48"/>
        <v>0</v>
      </c>
      <c r="AK48" s="193">
        <f t="shared" si="48"/>
        <v>0</v>
      </c>
      <c r="AL48" s="193">
        <f t="shared" si="48"/>
        <v>0</v>
      </c>
      <c r="AM48" s="193">
        <f t="shared" si="48"/>
        <v>0</v>
      </c>
      <c r="AN48" s="193">
        <f t="shared" si="48"/>
        <v>0</v>
      </c>
      <c r="AO48" s="193">
        <f t="shared" si="48"/>
        <v>0</v>
      </c>
      <c r="AP48" s="193">
        <f t="shared" si="48"/>
        <v>0</v>
      </c>
      <c r="AQ48" s="193">
        <f>-Конструктор!H47</f>
        <v>0</v>
      </c>
      <c r="AR48" s="193">
        <v>0</v>
      </c>
      <c r="AS48" s="193">
        <f t="shared" si="48"/>
        <v>0</v>
      </c>
      <c r="AT48" s="193">
        <f t="shared" si="48"/>
        <v>0</v>
      </c>
      <c r="AU48" s="193">
        <f t="shared" si="48"/>
        <v>0</v>
      </c>
      <c r="AV48" s="193">
        <f t="shared" si="48"/>
        <v>0</v>
      </c>
      <c r="AW48" s="193">
        <f t="shared" si="48"/>
        <v>0</v>
      </c>
      <c r="AX48" s="193">
        <f t="shared" si="48"/>
        <v>0</v>
      </c>
      <c r="AY48" s="193">
        <f t="shared" si="48"/>
        <v>0</v>
      </c>
      <c r="AZ48" s="193">
        <f t="shared" si="48"/>
        <v>0</v>
      </c>
      <c r="BA48" s="193">
        <f t="shared" si="48"/>
        <v>0</v>
      </c>
      <c r="BB48" s="193">
        <f t="shared" si="48"/>
        <v>0</v>
      </c>
      <c r="BC48" s="193">
        <f>-Конструктор!I47</f>
        <v>0</v>
      </c>
      <c r="BD48" s="193">
        <v>0</v>
      </c>
      <c r="BE48" s="193">
        <f t="shared" si="48"/>
        <v>0</v>
      </c>
      <c r="BF48" s="193">
        <f t="shared" si="48"/>
        <v>0</v>
      </c>
      <c r="BG48" s="193">
        <f t="shared" si="48"/>
        <v>0</v>
      </c>
      <c r="BH48" s="193">
        <f t="shared" si="48"/>
        <v>0</v>
      </c>
      <c r="BI48" s="193">
        <f t="shared" si="48"/>
        <v>0</v>
      </c>
      <c r="BJ48" s="193">
        <f t="shared" si="48"/>
        <v>0</v>
      </c>
      <c r="BK48" s="193">
        <f t="shared" si="48"/>
        <v>0</v>
      </c>
      <c r="BL48" s="193">
        <f t="shared" si="48"/>
        <v>0</v>
      </c>
      <c r="BM48" s="193">
        <f t="shared" si="48"/>
        <v>0</v>
      </c>
      <c r="BN48" s="193">
        <f t="shared" si="48"/>
        <v>0</v>
      </c>
      <c r="BO48" s="193">
        <f>BC48</f>
        <v>0</v>
      </c>
      <c r="BP48" s="193">
        <v>0</v>
      </c>
      <c r="BQ48" s="193">
        <f t="shared" si="48"/>
        <v>0</v>
      </c>
      <c r="BR48" s="193">
        <f t="shared" si="48"/>
        <v>0</v>
      </c>
      <c r="BS48" s="193">
        <f t="shared" si="48"/>
        <v>0</v>
      </c>
      <c r="BT48" s="193">
        <f t="shared" si="48"/>
        <v>0</v>
      </c>
      <c r="BU48" s="193">
        <f t="shared" si="49"/>
        <v>0</v>
      </c>
      <c r="BV48" s="193">
        <f t="shared" si="49"/>
        <v>0</v>
      </c>
      <c r="BW48" s="193">
        <f t="shared" si="49"/>
        <v>0</v>
      </c>
      <c r="BX48" s="193">
        <f t="shared" si="49"/>
        <v>0</v>
      </c>
      <c r="BY48" s="193">
        <f t="shared" si="49"/>
        <v>0</v>
      </c>
      <c r="BZ48" s="193">
        <f t="shared" si="49"/>
        <v>0</v>
      </c>
      <c r="CA48" s="193">
        <f>BO48</f>
        <v>0</v>
      </c>
      <c r="CB48" s="193">
        <v>0</v>
      </c>
      <c r="CC48" s="193">
        <f t="shared" si="49"/>
        <v>0</v>
      </c>
      <c r="CD48" s="193">
        <f t="shared" si="49"/>
        <v>0</v>
      </c>
      <c r="CE48" s="193">
        <f t="shared" si="49"/>
        <v>0</v>
      </c>
      <c r="CF48" s="193">
        <f t="shared" si="49"/>
        <v>0</v>
      </c>
      <c r="CG48" s="193">
        <f t="shared" si="49"/>
        <v>0</v>
      </c>
      <c r="CH48" s="193">
        <f t="shared" si="49"/>
        <v>0</v>
      </c>
      <c r="CI48" s="193">
        <f t="shared" si="49"/>
        <v>0</v>
      </c>
      <c r="CJ48" s="193">
        <f t="shared" si="49"/>
        <v>0</v>
      </c>
      <c r="CK48" s="193">
        <f t="shared" si="49"/>
        <v>0</v>
      </c>
      <c r="CL48" s="193">
        <f t="shared" si="49"/>
        <v>0</v>
      </c>
      <c r="CM48" s="193">
        <f>CA48</f>
        <v>0</v>
      </c>
      <c r="CN48" s="193">
        <v>0</v>
      </c>
      <c r="CO48" s="193">
        <f t="shared" si="49"/>
        <v>0</v>
      </c>
      <c r="CP48" s="193">
        <f t="shared" si="49"/>
        <v>0</v>
      </c>
      <c r="CQ48" s="193">
        <f t="shared" si="49"/>
        <v>0</v>
      </c>
      <c r="CR48" s="193">
        <f t="shared" si="49"/>
        <v>0</v>
      </c>
      <c r="CS48" s="193">
        <f t="shared" si="49"/>
        <v>0</v>
      </c>
      <c r="CT48" s="193">
        <f t="shared" si="49"/>
        <v>0</v>
      </c>
      <c r="CU48" s="193">
        <f t="shared" si="49"/>
        <v>0</v>
      </c>
      <c r="CV48" s="193">
        <f t="shared" si="49"/>
        <v>0</v>
      </c>
      <c r="CW48" s="193">
        <f t="shared" si="49"/>
        <v>0</v>
      </c>
      <c r="CX48" s="193">
        <f t="shared" si="49"/>
        <v>0</v>
      </c>
      <c r="CY48" s="193">
        <f>CM48</f>
        <v>0</v>
      </c>
      <c r="CZ48" s="193">
        <v>0</v>
      </c>
      <c r="DA48" s="193">
        <f t="shared" si="49"/>
        <v>0</v>
      </c>
      <c r="DB48" s="193">
        <f t="shared" si="49"/>
        <v>0</v>
      </c>
      <c r="DC48" s="193">
        <f t="shared" si="49"/>
        <v>0</v>
      </c>
      <c r="DD48" s="193">
        <f t="shared" si="49"/>
        <v>0</v>
      </c>
      <c r="DE48" s="193">
        <f t="shared" si="49"/>
        <v>0</v>
      </c>
      <c r="DF48" s="193">
        <f t="shared" si="49"/>
        <v>0</v>
      </c>
      <c r="DG48" s="193">
        <f t="shared" si="49"/>
        <v>0</v>
      </c>
      <c r="DH48" s="193">
        <f t="shared" si="49"/>
        <v>0</v>
      </c>
      <c r="DI48" s="193">
        <f t="shared" si="49"/>
        <v>0</v>
      </c>
      <c r="DJ48" s="193">
        <f t="shared" si="49"/>
        <v>0</v>
      </c>
      <c r="DK48" s="193">
        <f>CY48</f>
        <v>0</v>
      </c>
      <c r="DL48" s="193">
        <v>0</v>
      </c>
      <c r="DM48" s="193">
        <f t="shared" si="49"/>
        <v>0</v>
      </c>
      <c r="DN48" s="193">
        <f t="shared" si="49"/>
        <v>0</v>
      </c>
      <c r="DO48" s="193">
        <f t="shared" si="49"/>
        <v>0</v>
      </c>
      <c r="DP48" s="193">
        <f t="shared" si="49"/>
        <v>0</v>
      </c>
      <c r="DQ48" s="193">
        <f t="shared" si="49"/>
        <v>0</v>
      </c>
      <c r="DR48" s="193">
        <f t="shared" si="49"/>
        <v>0</v>
      </c>
      <c r="DS48" s="193">
        <f t="shared" si="49"/>
        <v>0</v>
      </c>
    </row>
    <row r="49" spans="1:123" s="188" customFormat="1" x14ac:dyDescent="0.25">
      <c r="A49" s="194"/>
      <c r="B49" s="617" t="str">
        <f>Конструктор!B48</f>
        <v>Посадка саженцев руб. за шт.</v>
      </c>
      <c r="C49" s="618"/>
      <c r="D49" s="193"/>
      <c r="E49" s="193"/>
      <c r="F49" s="193"/>
      <c r="G49" s="193">
        <f>-Конструктор!E48</f>
        <v>0</v>
      </c>
      <c r="H49" s="193">
        <v>0</v>
      </c>
      <c r="I49" s="193">
        <f t="shared" si="48"/>
        <v>0</v>
      </c>
      <c r="J49" s="193">
        <f t="shared" si="48"/>
        <v>0</v>
      </c>
      <c r="K49" s="193">
        <f t="shared" si="48"/>
        <v>0</v>
      </c>
      <c r="L49" s="193">
        <f t="shared" si="48"/>
        <v>0</v>
      </c>
      <c r="M49" s="193">
        <f t="shared" si="48"/>
        <v>0</v>
      </c>
      <c r="N49" s="193">
        <f t="shared" si="48"/>
        <v>0</v>
      </c>
      <c r="O49" s="193">
        <f t="shared" si="48"/>
        <v>0</v>
      </c>
      <c r="P49" s="193">
        <f t="shared" si="48"/>
        <v>0</v>
      </c>
      <c r="Q49" s="193">
        <f t="shared" si="48"/>
        <v>0</v>
      </c>
      <c r="R49" s="193">
        <f t="shared" si="48"/>
        <v>0</v>
      </c>
      <c r="S49" s="193">
        <f>-Конструктор!F48</f>
        <v>0</v>
      </c>
      <c r="T49" s="193">
        <v>0</v>
      </c>
      <c r="U49" s="193">
        <f t="shared" si="48"/>
        <v>0</v>
      </c>
      <c r="V49" s="193">
        <f t="shared" si="48"/>
        <v>0</v>
      </c>
      <c r="W49" s="193">
        <f t="shared" si="48"/>
        <v>0</v>
      </c>
      <c r="X49" s="193">
        <f t="shared" si="48"/>
        <v>0</v>
      </c>
      <c r="Y49" s="193">
        <f t="shared" si="48"/>
        <v>0</v>
      </c>
      <c r="Z49" s="193">
        <f t="shared" si="48"/>
        <v>0</v>
      </c>
      <c r="AA49" s="193">
        <f t="shared" si="48"/>
        <v>0</v>
      </c>
      <c r="AB49" s="193">
        <f t="shared" si="48"/>
        <v>0</v>
      </c>
      <c r="AC49" s="193">
        <f t="shared" si="48"/>
        <v>0</v>
      </c>
      <c r="AD49" s="193">
        <f t="shared" si="48"/>
        <v>0</v>
      </c>
      <c r="AE49" s="193">
        <f>-Конструктор!G48</f>
        <v>0</v>
      </c>
      <c r="AF49" s="193">
        <v>0</v>
      </c>
      <c r="AG49" s="193">
        <f t="shared" si="48"/>
        <v>0</v>
      </c>
      <c r="AH49" s="193">
        <f t="shared" si="48"/>
        <v>0</v>
      </c>
      <c r="AI49" s="193">
        <f t="shared" si="48"/>
        <v>0</v>
      </c>
      <c r="AJ49" s="193">
        <f t="shared" si="48"/>
        <v>0</v>
      </c>
      <c r="AK49" s="193">
        <f t="shared" si="48"/>
        <v>0</v>
      </c>
      <c r="AL49" s="193">
        <f t="shared" si="48"/>
        <v>0</v>
      </c>
      <c r="AM49" s="193">
        <f t="shared" si="48"/>
        <v>0</v>
      </c>
      <c r="AN49" s="193">
        <f t="shared" si="48"/>
        <v>0</v>
      </c>
      <c r="AO49" s="193">
        <f t="shared" si="48"/>
        <v>0</v>
      </c>
      <c r="AP49" s="193">
        <f t="shared" si="48"/>
        <v>0</v>
      </c>
      <c r="AQ49" s="193">
        <f>-Конструктор!H48</f>
        <v>0</v>
      </c>
      <c r="AR49" s="193">
        <v>0</v>
      </c>
      <c r="AS49" s="193">
        <f t="shared" si="48"/>
        <v>0</v>
      </c>
      <c r="AT49" s="193">
        <f t="shared" si="48"/>
        <v>0</v>
      </c>
      <c r="AU49" s="193">
        <f t="shared" si="48"/>
        <v>0</v>
      </c>
      <c r="AV49" s="193">
        <f t="shared" si="48"/>
        <v>0</v>
      </c>
      <c r="AW49" s="193">
        <f t="shared" si="48"/>
        <v>0</v>
      </c>
      <c r="AX49" s="193">
        <f t="shared" si="48"/>
        <v>0</v>
      </c>
      <c r="AY49" s="193">
        <f t="shared" si="48"/>
        <v>0</v>
      </c>
      <c r="AZ49" s="193">
        <f t="shared" si="48"/>
        <v>0</v>
      </c>
      <c r="BA49" s="193">
        <f t="shared" si="48"/>
        <v>0</v>
      </c>
      <c r="BB49" s="193">
        <f t="shared" si="48"/>
        <v>0</v>
      </c>
      <c r="BC49" s="193">
        <f>-Конструктор!I48</f>
        <v>0</v>
      </c>
      <c r="BD49" s="193">
        <v>0</v>
      </c>
      <c r="BE49" s="193">
        <f t="shared" si="48"/>
        <v>0</v>
      </c>
      <c r="BF49" s="193">
        <f t="shared" si="48"/>
        <v>0</v>
      </c>
      <c r="BG49" s="193">
        <f t="shared" si="48"/>
        <v>0</v>
      </c>
      <c r="BH49" s="193">
        <f t="shared" si="48"/>
        <v>0</v>
      </c>
      <c r="BI49" s="193">
        <f t="shared" si="48"/>
        <v>0</v>
      </c>
      <c r="BJ49" s="193">
        <f t="shared" si="48"/>
        <v>0</v>
      </c>
      <c r="BK49" s="193">
        <f t="shared" si="48"/>
        <v>0</v>
      </c>
      <c r="BL49" s="193">
        <f t="shared" si="48"/>
        <v>0</v>
      </c>
      <c r="BM49" s="193">
        <f t="shared" si="48"/>
        <v>0</v>
      </c>
      <c r="BN49" s="193">
        <f t="shared" si="48"/>
        <v>0</v>
      </c>
      <c r="BO49" s="193">
        <f>BC49</f>
        <v>0</v>
      </c>
      <c r="BP49" s="193">
        <v>0</v>
      </c>
      <c r="BQ49" s="193">
        <f t="shared" si="48"/>
        <v>0</v>
      </c>
      <c r="BR49" s="193">
        <f t="shared" si="48"/>
        <v>0</v>
      </c>
      <c r="BS49" s="193">
        <f t="shared" si="48"/>
        <v>0</v>
      </c>
      <c r="BT49" s="193">
        <f t="shared" si="48"/>
        <v>0</v>
      </c>
      <c r="BU49" s="193">
        <f t="shared" si="49"/>
        <v>0</v>
      </c>
      <c r="BV49" s="193">
        <f t="shared" si="49"/>
        <v>0</v>
      </c>
      <c r="BW49" s="193">
        <f t="shared" si="49"/>
        <v>0</v>
      </c>
      <c r="BX49" s="193">
        <f t="shared" si="49"/>
        <v>0</v>
      </c>
      <c r="BY49" s="193">
        <f t="shared" si="49"/>
        <v>0</v>
      </c>
      <c r="BZ49" s="193">
        <f t="shared" si="49"/>
        <v>0</v>
      </c>
      <c r="CA49" s="193">
        <f>BO49</f>
        <v>0</v>
      </c>
      <c r="CB49" s="193">
        <v>0</v>
      </c>
      <c r="CC49" s="193">
        <f t="shared" si="49"/>
        <v>0</v>
      </c>
      <c r="CD49" s="193">
        <f t="shared" si="49"/>
        <v>0</v>
      </c>
      <c r="CE49" s="193">
        <f t="shared" si="49"/>
        <v>0</v>
      </c>
      <c r="CF49" s="193">
        <f t="shared" si="49"/>
        <v>0</v>
      </c>
      <c r="CG49" s="193">
        <f t="shared" si="49"/>
        <v>0</v>
      </c>
      <c r="CH49" s="193">
        <f t="shared" si="49"/>
        <v>0</v>
      </c>
      <c r="CI49" s="193">
        <f t="shared" si="49"/>
        <v>0</v>
      </c>
      <c r="CJ49" s="193">
        <f t="shared" si="49"/>
        <v>0</v>
      </c>
      <c r="CK49" s="193">
        <f t="shared" si="49"/>
        <v>0</v>
      </c>
      <c r="CL49" s="193">
        <f t="shared" si="49"/>
        <v>0</v>
      </c>
      <c r="CM49" s="193">
        <f>CA49</f>
        <v>0</v>
      </c>
      <c r="CN49" s="193">
        <v>0</v>
      </c>
      <c r="CO49" s="193">
        <f t="shared" si="49"/>
        <v>0</v>
      </c>
      <c r="CP49" s="193">
        <f t="shared" si="49"/>
        <v>0</v>
      </c>
      <c r="CQ49" s="193">
        <f t="shared" si="49"/>
        <v>0</v>
      </c>
      <c r="CR49" s="193">
        <f t="shared" si="49"/>
        <v>0</v>
      </c>
      <c r="CS49" s="193">
        <f t="shared" si="49"/>
        <v>0</v>
      </c>
      <c r="CT49" s="193">
        <f t="shared" si="49"/>
        <v>0</v>
      </c>
      <c r="CU49" s="193">
        <f t="shared" si="49"/>
        <v>0</v>
      </c>
      <c r="CV49" s="193">
        <f t="shared" si="49"/>
        <v>0</v>
      </c>
      <c r="CW49" s="193">
        <f t="shared" si="49"/>
        <v>0</v>
      </c>
      <c r="CX49" s="193">
        <f t="shared" si="49"/>
        <v>0</v>
      </c>
      <c r="CY49" s="193">
        <f>CM49</f>
        <v>0</v>
      </c>
      <c r="CZ49" s="193">
        <v>0</v>
      </c>
      <c r="DA49" s="193">
        <f t="shared" si="49"/>
        <v>0</v>
      </c>
      <c r="DB49" s="193">
        <f t="shared" si="49"/>
        <v>0</v>
      </c>
      <c r="DC49" s="193">
        <f t="shared" si="49"/>
        <v>0</v>
      </c>
      <c r="DD49" s="193">
        <f t="shared" si="49"/>
        <v>0</v>
      </c>
      <c r="DE49" s="193">
        <f t="shared" si="49"/>
        <v>0</v>
      </c>
      <c r="DF49" s="193">
        <f t="shared" si="49"/>
        <v>0</v>
      </c>
      <c r="DG49" s="193">
        <f t="shared" si="49"/>
        <v>0</v>
      </c>
      <c r="DH49" s="193">
        <f t="shared" si="49"/>
        <v>0</v>
      </c>
      <c r="DI49" s="193">
        <f t="shared" si="49"/>
        <v>0</v>
      </c>
      <c r="DJ49" s="193">
        <f t="shared" si="49"/>
        <v>0</v>
      </c>
      <c r="DK49" s="193">
        <f>CY49</f>
        <v>0</v>
      </c>
      <c r="DL49" s="193">
        <v>0</v>
      </c>
      <c r="DM49" s="193">
        <f t="shared" si="49"/>
        <v>0</v>
      </c>
      <c r="DN49" s="193">
        <f t="shared" si="49"/>
        <v>0</v>
      </c>
      <c r="DO49" s="193">
        <f t="shared" si="49"/>
        <v>0</v>
      </c>
      <c r="DP49" s="193">
        <f t="shared" si="49"/>
        <v>0</v>
      </c>
      <c r="DQ49" s="193">
        <f t="shared" si="49"/>
        <v>0</v>
      </c>
      <c r="DR49" s="193">
        <f t="shared" si="49"/>
        <v>0</v>
      </c>
      <c r="DS49" s="193">
        <f t="shared" si="49"/>
        <v>0</v>
      </c>
    </row>
    <row r="50" spans="1:123" s="188" customFormat="1" x14ac:dyDescent="0.25">
      <c r="A50" s="194"/>
      <c r="B50" s="617" t="str">
        <f>Конструктор!B49</f>
        <v>Мульча проходов руб. на га</v>
      </c>
      <c r="C50" s="618"/>
      <c r="D50" s="193"/>
      <c r="E50" s="193"/>
      <c r="F50" s="193"/>
      <c r="G50" s="193">
        <f>-Конструктор!E49</f>
        <v>0</v>
      </c>
      <c r="H50" s="193">
        <v>0</v>
      </c>
      <c r="I50" s="193">
        <f t="shared" si="48"/>
        <v>0</v>
      </c>
      <c r="J50" s="193">
        <f t="shared" si="48"/>
        <v>0</v>
      </c>
      <c r="K50" s="193">
        <f t="shared" si="48"/>
        <v>0</v>
      </c>
      <c r="L50" s="193">
        <f t="shared" si="48"/>
        <v>0</v>
      </c>
      <c r="M50" s="193">
        <f t="shared" si="48"/>
        <v>0</v>
      </c>
      <c r="N50" s="193">
        <f t="shared" si="48"/>
        <v>0</v>
      </c>
      <c r="O50" s="193">
        <f t="shared" si="48"/>
        <v>0</v>
      </c>
      <c r="P50" s="193">
        <f t="shared" si="48"/>
        <v>0</v>
      </c>
      <c r="Q50" s="193">
        <f t="shared" si="48"/>
        <v>0</v>
      </c>
      <c r="R50" s="193">
        <f t="shared" si="48"/>
        <v>0</v>
      </c>
      <c r="S50" s="193">
        <f>-Конструктор!F49</f>
        <v>0</v>
      </c>
      <c r="T50" s="193">
        <v>0</v>
      </c>
      <c r="U50" s="193">
        <f t="shared" si="48"/>
        <v>0</v>
      </c>
      <c r="V50" s="193">
        <f t="shared" si="48"/>
        <v>0</v>
      </c>
      <c r="W50" s="193">
        <f t="shared" si="48"/>
        <v>0</v>
      </c>
      <c r="X50" s="193">
        <f t="shared" si="48"/>
        <v>0</v>
      </c>
      <c r="Y50" s="193">
        <f t="shared" si="48"/>
        <v>0</v>
      </c>
      <c r="Z50" s="193">
        <f t="shared" si="48"/>
        <v>0</v>
      </c>
      <c r="AA50" s="193">
        <f t="shared" si="48"/>
        <v>0</v>
      </c>
      <c r="AB50" s="193">
        <f t="shared" si="48"/>
        <v>0</v>
      </c>
      <c r="AC50" s="193">
        <f t="shared" si="48"/>
        <v>0</v>
      </c>
      <c r="AD50" s="193">
        <f t="shared" si="48"/>
        <v>0</v>
      </c>
      <c r="AE50" s="193">
        <f>-Конструктор!G49</f>
        <v>0</v>
      </c>
      <c r="AF50" s="193">
        <v>0</v>
      </c>
      <c r="AG50" s="193">
        <f t="shared" si="48"/>
        <v>0</v>
      </c>
      <c r="AH50" s="193">
        <f t="shared" si="48"/>
        <v>0</v>
      </c>
      <c r="AI50" s="193">
        <f t="shared" si="48"/>
        <v>0</v>
      </c>
      <c r="AJ50" s="193">
        <f t="shared" si="48"/>
        <v>0</v>
      </c>
      <c r="AK50" s="193">
        <f t="shared" si="48"/>
        <v>0</v>
      </c>
      <c r="AL50" s="193">
        <f t="shared" si="48"/>
        <v>0</v>
      </c>
      <c r="AM50" s="193">
        <f t="shared" si="48"/>
        <v>0</v>
      </c>
      <c r="AN50" s="193">
        <f t="shared" si="48"/>
        <v>0</v>
      </c>
      <c r="AO50" s="193">
        <f t="shared" si="48"/>
        <v>0</v>
      </c>
      <c r="AP50" s="193">
        <f t="shared" si="48"/>
        <v>0</v>
      </c>
      <c r="AQ50" s="193">
        <f>-Конструктор!H49</f>
        <v>0</v>
      </c>
      <c r="AR50" s="193">
        <v>0</v>
      </c>
      <c r="AS50" s="193">
        <f t="shared" si="48"/>
        <v>0</v>
      </c>
      <c r="AT50" s="193">
        <f t="shared" si="48"/>
        <v>0</v>
      </c>
      <c r="AU50" s="193">
        <f t="shared" si="48"/>
        <v>0</v>
      </c>
      <c r="AV50" s="193">
        <f t="shared" si="48"/>
        <v>0</v>
      </c>
      <c r="AW50" s="193">
        <f t="shared" si="48"/>
        <v>0</v>
      </c>
      <c r="AX50" s="193">
        <f t="shared" si="48"/>
        <v>0</v>
      </c>
      <c r="AY50" s="193">
        <f t="shared" si="48"/>
        <v>0</v>
      </c>
      <c r="AZ50" s="193">
        <f t="shared" si="48"/>
        <v>0</v>
      </c>
      <c r="BA50" s="193">
        <f t="shared" si="48"/>
        <v>0</v>
      </c>
      <c r="BB50" s="193">
        <f t="shared" si="48"/>
        <v>0</v>
      </c>
      <c r="BC50" s="193">
        <f>-Конструктор!I49</f>
        <v>0</v>
      </c>
      <c r="BD50" s="193">
        <v>0</v>
      </c>
      <c r="BE50" s="193">
        <f t="shared" si="48"/>
        <v>0</v>
      </c>
      <c r="BF50" s="193">
        <f t="shared" si="48"/>
        <v>0</v>
      </c>
      <c r="BG50" s="193">
        <f t="shared" si="48"/>
        <v>0</v>
      </c>
      <c r="BH50" s="193">
        <f t="shared" si="48"/>
        <v>0</v>
      </c>
      <c r="BI50" s="193">
        <f t="shared" si="48"/>
        <v>0</v>
      </c>
      <c r="BJ50" s="193">
        <f t="shared" si="48"/>
        <v>0</v>
      </c>
      <c r="BK50" s="193">
        <f t="shared" si="48"/>
        <v>0</v>
      </c>
      <c r="BL50" s="193">
        <f t="shared" si="48"/>
        <v>0</v>
      </c>
      <c r="BM50" s="193">
        <f t="shared" si="48"/>
        <v>0</v>
      </c>
      <c r="BN50" s="193">
        <f t="shared" si="48"/>
        <v>0</v>
      </c>
      <c r="BO50" s="193">
        <f>BC50</f>
        <v>0</v>
      </c>
      <c r="BP50" s="193">
        <v>0</v>
      </c>
      <c r="BQ50" s="193">
        <f t="shared" si="48"/>
        <v>0</v>
      </c>
      <c r="BR50" s="193">
        <f t="shared" si="48"/>
        <v>0</v>
      </c>
      <c r="BS50" s="193">
        <f t="shared" si="48"/>
        <v>0</v>
      </c>
      <c r="BT50" s="193">
        <f>BS50</f>
        <v>0</v>
      </c>
      <c r="BU50" s="193">
        <f t="shared" si="49"/>
        <v>0</v>
      </c>
      <c r="BV50" s="193">
        <f t="shared" si="49"/>
        <v>0</v>
      </c>
      <c r="BW50" s="193">
        <f t="shared" si="49"/>
        <v>0</v>
      </c>
      <c r="BX50" s="193">
        <f t="shared" si="49"/>
        <v>0</v>
      </c>
      <c r="BY50" s="193">
        <f t="shared" si="49"/>
        <v>0</v>
      </c>
      <c r="BZ50" s="193">
        <f t="shared" si="49"/>
        <v>0</v>
      </c>
      <c r="CA50" s="193">
        <f>BO50</f>
        <v>0</v>
      </c>
      <c r="CB50" s="193">
        <v>0</v>
      </c>
      <c r="CC50" s="193">
        <f t="shared" si="49"/>
        <v>0</v>
      </c>
      <c r="CD50" s="193">
        <f t="shared" si="49"/>
        <v>0</v>
      </c>
      <c r="CE50" s="193">
        <f t="shared" si="49"/>
        <v>0</v>
      </c>
      <c r="CF50" s="193">
        <f t="shared" si="49"/>
        <v>0</v>
      </c>
      <c r="CG50" s="193">
        <f t="shared" si="49"/>
        <v>0</v>
      </c>
      <c r="CH50" s="193">
        <f t="shared" si="49"/>
        <v>0</v>
      </c>
      <c r="CI50" s="193">
        <f t="shared" si="49"/>
        <v>0</v>
      </c>
      <c r="CJ50" s="193">
        <f t="shared" si="49"/>
        <v>0</v>
      </c>
      <c r="CK50" s="193">
        <f t="shared" si="49"/>
        <v>0</v>
      </c>
      <c r="CL50" s="193">
        <f t="shared" si="49"/>
        <v>0</v>
      </c>
      <c r="CM50" s="193">
        <f>CA50</f>
        <v>0</v>
      </c>
      <c r="CN50" s="193">
        <v>0</v>
      </c>
      <c r="CO50" s="193">
        <f t="shared" si="49"/>
        <v>0</v>
      </c>
      <c r="CP50" s="193">
        <f t="shared" si="49"/>
        <v>0</v>
      </c>
      <c r="CQ50" s="193">
        <f t="shared" si="49"/>
        <v>0</v>
      </c>
      <c r="CR50" s="193">
        <f t="shared" si="49"/>
        <v>0</v>
      </c>
      <c r="CS50" s="193">
        <f t="shared" si="49"/>
        <v>0</v>
      </c>
      <c r="CT50" s="193">
        <f t="shared" si="49"/>
        <v>0</v>
      </c>
      <c r="CU50" s="193">
        <f t="shared" si="49"/>
        <v>0</v>
      </c>
      <c r="CV50" s="193">
        <f t="shared" si="49"/>
        <v>0</v>
      </c>
      <c r="CW50" s="193">
        <f t="shared" si="49"/>
        <v>0</v>
      </c>
      <c r="CX50" s="193">
        <f t="shared" si="49"/>
        <v>0</v>
      </c>
      <c r="CY50" s="193">
        <f>CM50</f>
        <v>0</v>
      </c>
      <c r="CZ50" s="193">
        <v>0</v>
      </c>
      <c r="DA50" s="193">
        <f t="shared" si="49"/>
        <v>0</v>
      </c>
      <c r="DB50" s="193">
        <f t="shared" si="49"/>
        <v>0</v>
      </c>
      <c r="DC50" s="193">
        <f t="shared" si="49"/>
        <v>0</v>
      </c>
      <c r="DD50" s="193">
        <f t="shared" si="49"/>
        <v>0</v>
      </c>
      <c r="DE50" s="193">
        <f t="shared" si="49"/>
        <v>0</v>
      </c>
      <c r="DF50" s="193">
        <f t="shared" si="49"/>
        <v>0</v>
      </c>
      <c r="DG50" s="193">
        <f t="shared" si="49"/>
        <v>0</v>
      </c>
      <c r="DH50" s="193">
        <f t="shared" si="49"/>
        <v>0</v>
      </c>
      <c r="DI50" s="193">
        <f t="shared" si="49"/>
        <v>0</v>
      </c>
      <c r="DJ50" s="193">
        <f t="shared" si="49"/>
        <v>0</v>
      </c>
      <c r="DK50" s="193">
        <f>CY50</f>
        <v>0</v>
      </c>
      <c r="DL50" s="193">
        <v>0</v>
      </c>
      <c r="DM50" s="193">
        <f t="shared" si="49"/>
        <v>0</v>
      </c>
      <c r="DN50" s="193">
        <f t="shared" si="49"/>
        <v>0</v>
      </c>
      <c r="DO50" s="193">
        <f t="shared" si="49"/>
        <v>0</v>
      </c>
      <c r="DP50" s="193">
        <f t="shared" si="49"/>
        <v>0</v>
      </c>
      <c r="DQ50" s="193">
        <f t="shared" si="49"/>
        <v>0</v>
      </c>
      <c r="DR50" s="193">
        <f t="shared" si="49"/>
        <v>0</v>
      </c>
      <c r="DS50" s="193">
        <f t="shared" si="49"/>
        <v>0</v>
      </c>
    </row>
    <row r="51" spans="1:123" s="188" customFormat="1" x14ac:dyDescent="0.25">
      <c r="A51" s="194"/>
      <c r="B51" s="617" t="str">
        <f>Конструктор!B50</f>
        <v>Удобрения почвы, средства защиты, руб. на га</v>
      </c>
      <c r="C51" s="618"/>
      <c r="D51" s="193"/>
      <c r="E51" s="193"/>
      <c r="F51" s="193"/>
      <c r="G51" s="193">
        <f>-Конструктор!E50</f>
        <v>0</v>
      </c>
      <c r="H51" s="193">
        <v>0</v>
      </c>
      <c r="I51" s="193">
        <f t="shared" ref="I51:BT55" si="50">H51</f>
        <v>0</v>
      </c>
      <c r="J51" s="193">
        <f t="shared" si="50"/>
        <v>0</v>
      </c>
      <c r="K51" s="193">
        <f t="shared" si="50"/>
        <v>0</v>
      </c>
      <c r="L51" s="193">
        <f t="shared" si="50"/>
        <v>0</v>
      </c>
      <c r="M51" s="193">
        <f t="shared" si="50"/>
        <v>0</v>
      </c>
      <c r="N51" s="193">
        <f t="shared" si="50"/>
        <v>0</v>
      </c>
      <c r="O51" s="193">
        <f t="shared" si="50"/>
        <v>0</v>
      </c>
      <c r="P51" s="193">
        <f t="shared" si="50"/>
        <v>0</v>
      </c>
      <c r="Q51" s="193">
        <f t="shared" si="50"/>
        <v>0</v>
      </c>
      <c r="R51" s="193">
        <f t="shared" si="50"/>
        <v>0</v>
      </c>
      <c r="S51" s="193">
        <f>-Конструктор!F50</f>
        <v>0</v>
      </c>
      <c r="T51" s="193">
        <v>0</v>
      </c>
      <c r="U51" s="193">
        <f t="shared" si="50"/>
        <v>0</v>
      </c>
      <c r="V51" s="193">
        <f t="shared" si="50"/>
        <v>0</v>
      </c>
      <c r="W51" s="193">
        <f t="shared" si="50"/>
        <v>0</v>
      </c>
      <c r="X51" s="193">
        <f t="shared" si="50"/>
        <v>0</v>
      </c>
      <c r="Y51" s="193">
        <f t="shared" si="50"/>
        <v>0</v>
      </c>
      <c r="Z51" s="193">
        <f t="shared" si="50"/>
        <v>0</v>
      </c>
      <c r="AA51" s="193">
        <f t="shared" si="50"/>
        <v>0</v>
      </c>
      <c r="AB51" s="193">
        <f t="shared" si="50"/>
        <v>0</v>
      </c>
      <c r="AC51" s="193">
        <f t="shared" si="50"/>
        <v>0</v>
      </c>
      <c r="AD51" s="193">
        <f t="shared" si="50"/>
        <v>0</v>
      </c>
      <c r="AE51" s="193">
        <f>-Конструктор!G50</f>
        <v>0</v>
      </c>
      <c r="AF51" s="193">
        <v>0</v>
      </c>
      <c r="AG51" s="193">
        <f t="shared" si="50"/>
        <v>0</v>
      </c>
      <c r="AH51" s="193">
        <f t="shared" si="50"/>
        <v>0</v>
      </c>
      <c r="AI51" s="193">
        <f t="shared" si="50"/>
        <v>0</v>
      </c>
      <c r="AJ51" s="193">
        <f t="shared" si="50"/>
        <v>0</v>
      </c>
      <c r="AK51" s="193">
        <f t="shared" si="50"/>
        <v>0</v>
      </c>
      <c r="AL51" s="193">
        <f t="shared" si="50"/>
        <v>0</v>
      </c>
      <c r="AM51" s="193">
        <f t="shared" si="50"/>
        <v>0</v>
      </c>
      <c r="AN51" s="193">
        <f t="shared" si="50"/>
        <v>0</v>
      </c>
      <c r="AO51" s="193">
        <f t="shared" si="50"/>
        <v>0</v>
      </c>
      <c r="AP51" s="193">
        <f t="shared" si="50"/>
        <v>0</v>
      </c>
      <c r="AQ51" s="193">
        <f>-Конструктор!H50</f>
        <v>0</v>
      </c>
      <c r="AR51" s="193">
        <v>0</v>
      </c>
      <c r="AS51" s="193">
        <f t="shared" si="50"/>
        <v>0</v>
      </c>
      <c r="AT51" s="193">
        <f t="shared" si="50"/>
        <v>0</v>
      </c>
      <c r="AU51" s="193">
        <f t="shared" si="50"/>
        <v>0</v>
      </c>
      <c r="AV51" s="193">
        <f t="shared" si="50"/>
        <v>0</v>
      </c>
      <c r="AW51" s="193">
        <f t="shared" si="50"/>
        <v>0</v>
      </c>
      <c r="AX51" s="193">
        <f t="shared" si="50"/>
        <v>0</v>
      </c>
      <c r="AY51" s="193">
        <f t="shared" si="50"/>
        <v>0</v>
      </c>
      <c r="AZ51" s="193">
        <f t="shared" si="50"/>
        <v>0</v>
      </c>
      <c r="BA51" s="193">
        <f t="shared" si="50"/>
        <v>0</v>
      </c>
      <c r="BB51" s="193">
        <f t="shared" si="50"/>
        <v>0</v>
      </c>
      <c r="BC51" s="193">
        <f>-Конструктор!I50</f>
        <v>0</v>
      </c>
      <c r="BD51" s="193">
        <v>0</v>
      </c>
      <c r="BE51" s="193">
        <f t="shared" si="50"/>
        <v>0</v>
      </c>
      <c r="BF51" s="193">
        <f t="shared" si="50"/>
        <v>0</v>
      </c>
      <c r="BG51" s="193">
        <f t="shared" si="50"/>
        <v>0</v>
      </c>
      <c r="BH51" s="193">
        <f t="shared" si="50"/>
        <v>0</v>
      </c>
      <c r="BI51" s="193">
        <f t="shared" si="50"/>
        <v>0</v>
      </c>
      <c r="BJ51" s="193">
        <f t="shared" si="50"/>
        <v>0</v>
      </c>
      <c r="BK51" s="193">
        <f t="shared" si="50"/>
        <v>0</v>
      </c>
      <c r="BL51" s="193">
        <f t="shared" si="50"/>
        <v>0</v>
      </c>
      <c r="BM51" s="193">
        <f t="shared" si="50"/>
        <v>0</v>
      </c>
      <c r="BN51" s="193">
        <f t="shared" si="50"/>
        <v>0</v>
      </c>
      <c r="BO51" s="193">
        <f>BC51</f>
        <v>0</v>
      </c>
      <c r="BP51" s="193">
        <v>0</v>
      </c>
      <c r="BQ51" s="193">
        <f t="shared" si="50"/>
        <v>0</v>
      </c>
      <c r="BR51" s="193">
        <f t="shared" si="50"/>
        <v>0</v>
      </c>
      <c r="BS51" s="193">
        <f t="shared" si="50"/>
        <v>0</v>
      </c>
      <c r="BT51" s="193">
        <f t="shared" si="50"/>
        <v>0</v>
      </c>
      <c r="BU51" s="193">
        <f t="shared" si="49"/>
        <v>0</v>
      </c>
      <c r="BV51" s="193">
        <f t="shared" si="49"/>
        <v>0</v>
      </c>
      <c r="BW51" s="193">
        <f t="shared" si="49"/>
        <v>0</v>
      </c>
      <c r="BX51" s="193">
        <f t="shared" si="49"/>
        <v>0</v>
      </c>
      <c r="BY51" s="193">
        <f t="shared" si="49"/>
        <v>0</v>
      </c>
      <c r="BZ51" s="193">
        <f t="shared" si="49"/>
        <v>0</v>
      </c>
      <c r="CA51" s="193">
        <f t="shared" ref="CA51:CA52" si="51">BO51</f>
        <v>0</v>
      </c>
      <c r="CB51" s="193">
        <v>0</v>
      </c>
      <c r="CC51" s="193">
        <f t="shared" si="49"/>
        <v>0</v>
      </c>
      <c r="CD51" s="193">
        <f t="shared" si="49"/>
        <v>0</v>
      </c>
      <c r="CE51" s="193">
        <f t="shared" si="49"/>
        <v>0</v>
      </c>
      <c r="CF51" s="193">
        <f t="shared" si="49"/>
        <v>0</v>
      </c>
      <c r="CG51" s="193">
        <f t="shared" si="49"/>
        <v>0</v>
      </c>
      <c r="CH51" s="193">
        <f t="shared" si="49"/>
        <v>0</v>
      </c>
      <c r="CI51" s="193">
        <f t="shared" si="49"/>
        <v>0</v>
      </c>
      <c r="CJ51" s="193">
        <f t="shared" si="49"/>
        <v>0</v>
      </c>
      <c r="CK51" s="193">
        <f t="shared" si="49"/>
        <v>0</v>
      </c>
      <c r="CL51" s="193">
        <f t="shared" si="49"/>
        <v>0</v>
      </c>
      <c r="CM51" s="193">
        <f>CA51</f>
        <v>0</v>
      </c>
      <c r="CN51" s="193">
        <v>0</v>
      </c>
      <c r="CO51" s="193">
        <f t="shared" si="49"/>
        <v>0</v>
      </c>
      <c r="CP51" s="193">
        <f t="shared" si="49"/>
        <v>0</v>
      </c>
      <c r="CQ51" s="193">
        <f t="shared" si="49"/>
        <v>0</v>
      </c>
      <c r="CR51" s="193">
        <f t="shared" si="49"/>
        <v>0</v>
      </c>
      <c r="CS51" s="193">
        <f t="shared" si="49"/>
        <v>0</v>
      </c>
      <c r="CT51" s="193">
        <f t="shared" si="49"/>
        <v>0</v>
      </c>
      <c r="CU51" s="193">
        <f t="shared" si="49"/>
        <v>0</v>
      </c>
      <c r="CV51" s="193">
        <f t="shared" si="49"/>
        <v>0</v>
      </c>
      <c r="CW51" s="193">
        <f t="shared" si="49"/>
        <v>0</v>
      </c>
      <c r="CX51" s="193">
        <f t="shared" si="49"/>
        <v>0</v>
      </c>
      <c r="CY51" s="193">
        <f t="shared" ref="CY51:CY52" si="52">CM51</f>
        <v>0</v>
      </c>
      <c r="CZ51" s="193">
        <v>0</v>
      </c>
      <c r="DA51" s="193">
        <f t="shared" si="49"/>
        <v>0</v>
      </c>
      <c r="DB51" s="193">
        <f t="shared" si="49"/>
        <v>0</v>
      </c>
      <c r="DC51" s="193">
        <f t="shared" si="49"/>
        <v>0</v>
      </c>
      <c r="DD51" s="193">
        <f t="shared" si="49"/>
        <v>0</v>
      </c>
      <c r="DE51" s="193">
        <f t="shared" si="49"/>
        <v>0</v>
      </c>
      <c r="DF51" s="193">
        <f t="shared" si="49"/>
        <v>0</v>
      </c>
      <c r="DG51" s="193">
        <f t="shared" si="49"/>
        <v>0</v>
      </c>
      <c r="DH51" s="193">
        <f t="shared" si="49"/>
        <v>0</v>
      </c>
      <c r="DI51" s="193">
        <f t="shared" si="49"/>
        <v>0</v>
      </c>
      <c r="DJ51" s="193">
        <f t="shared" si="49"/>
        <v>0</v>
      </c>
      <c r="DK51" s="193">
        <f t="shared" ref="DK51:DK52" si="53">CY51</f>
        <v>0</v>
      </c>
      <c r="DL51" s="193">
        <v>0</v>
      </c>
      <c r="DM51" s="193">
        <f t="shared" si="49"/>
        <v>0</v>
      </c>
      <c r="DN51" s="193">
        <f t="shared" si="49"/>
        <v>0</v>
      </c>
      <c r="DO51" s="193">
        <f t="shared" si="49"/>
        <v>0</v>
      </c>
      <c r="DP51" s="193">
        <f t="shared" si="49"/>
        <v>0</v>
      </c>
      <c r="DQ51" s="193">
        <f t="shared" si="49"/>
        <v>0</v>
      </c>
      <c r="DR51" s="193">
        <f t="shared" si="49"/>
        <v>0</v>
      </c>
      <c r="DS51" s="193">
        <f t="shared" si="49"/>
        <v>0</v>
      </c>
    </row>
    <row r="52" spans="1:123" s="188" customFormat="1" x14ac:dyDescent="0.25">
      <c r="A52" s="194"/>
      <c r="B52" s="617" t="str">
        <f>Конструктор!B51</f>
        <v xml:space="preserve">Гербециды, руб. на га </v>
      </c>
      <c r="C52" s="618"/>
      <c r="D52" s="193"/>
      <c r="E52" s="193"/>
      <c r="F52" s="193"/>
      <c r="G52" s="193">
        <f>-Конструктор!E51</f>
        <v>0</v>
      </c>
      <c r="H52" s="193">
        <v>0</v>
      </c>
      <c r="I52" s="193">
        <f t="shared" si="50"/>
        <v>0</v>
      </c>
      <c r="J52" s="193">
        <f t="shared" si="50"/>
        <v>0</v>
      </c>
      <c r="K52" s="193">
        <f t="shared" si="50"/>
        <v>0</v>
      </c>
      <c r="L52" s="193">
        <f t="shared" si="50"/>
        <v>0</v>
      </c>
      <c r="M52" s="193">
        <f t="shared" si="50"/>
        <v>0</v>
      </c>
      <c r="N52" s="193">
        <f t="shared" si="50"/>
        <v>0</v>
      </c>
      <c r="O52" s="193">
        <f t="shared" si="50"/>
        <v>0</v>
      </c>
      <c r="P52" s="193">
        <f t="shared" si="50"/>
        <v>0</v>
      </c>
      <c r="Q52" s="193">
        <f t="shared" si="50"/>
        <v>0</v>
      </c>
      <c r="R52" s="193">
        <f t="shared" si="50"/>
        <v>0</v>
      </c>
      <c r="S52" s="193">
        <f>-Конструктор!F51</f>
        <v>0</v>
      </c>
      <c r="T52" s="193">
        <v>0</v>
      </c>
      <c r="U52" s="193">
        <f t="shared" si="50"/>
        <v>0</v>
      </c>
      <c r="V52" s="193">
        <f t="shared" si="50"/>
        <v>0</v>
      </c>
      <c r="W52" s="193">
        <f t="shared" si="50"/>
        <v>0</v>
      </c>
      <c r="X52" s="193">
        <f t="shared" si="50"/>
        <v>0</v>
      </c>
      <c r="Y52" s="193">
        <f t="shared" si="50"/>
        <v>0</v>
      </c>
      <c r="Z52" s="193">
        <f t="shared" si="50"/>
        <v>0</v>
      </c>
      <c r="AA52" s="193">
        <f t="shared" si="50"/>
        <v>0</v>
      </c>
      <c r="AB52" s="193">
        <f t="shared" si="50"/>
        <v>0</v>
      </c>
      <c r="AC52" s="193">
        <f t="shared" si="50"/>
        <v>0</v>
      </c>
      <c r="AD52" s="193">
        <f t="shared" si="50"/>
        <v>0</v>
      </c>
      <c r="AE52" s="193">
        <f>-Конструктор!G51</f>
        <v>0</v>
      </c>
      <c r="AF52" s="193">
        <v>0</v>
      </c>
      <c r="AG52" s="193">
        <f t="shared" si="50"/>
        <v>0</v>
      </c>
      <c r="AH52" s="193">
        <f t="shared" si="50"/>
        <v>0</v>
      </c>
      <c r="AI52" s="193">
        <f t="shared" si="50"/>
        <v>0</v>
      </c>
      <c r="AJ52" s="193">
        <f t="shared" si="50"/>
        <v>0</v>
      </c>
      <c r="AK52" s="193">
        <f t="shared" si="50"/>
        <v>0</v>
      </c>
      <c r="AL52" s="193">
        <f t="shared" si="50"/>
        <v>0</v>
      </c>
      <c r="AM52" s="193">
        <f t="shared" si="50"/>
        <v>0</v>
      </c>
      <c r="AN52" s="193">
        <f t="shared" si="50"/>
        <v>0</v>
      </c>
      <c r="AO52" s="193">
        <f t="shared" si="50"/>
        <v>0</v>
      </c>
      <c r="AP52" s="193">
        <f t="shared" si="50"/>
        <v>0</v>
      </c>
      <c r="AQ52" s="193">
        <f>-Конструктор!H51</f>
        <v>0</v>
      </c>
      <c r="AR52" s="193">
        <v>0</v>
      </c>
      <c r="AS52" s="193">
        <f t="shared" si="50"/>
        <v>0</v>
      </c>
      <c r="AT52" s="193">
        <f t="shared" si="50"/>
        <v>0</v>
      </c>
      <c r="AU52" s="193">
        <f t="shared" si="50"/>
        <v>0</v>
      </c>
      <c r="AV52" s="193">
        <f t="shared" si="50"/>
        <v>0</v>
      </c>
      <c r="AW52" s="193">
        <f t="shared" si="50"/>
        <v>0</v>
      </c>
      <c r="AX52" s="193">
        <f t="shared" si="50"/>
        <v>0</v>
      </c>
      <c r="AY52" s="193">
        <f t="shared" si="50"/>
        <v>0</v>
      </c>
      <c r="AZ52" s="193">
        <f t="shared" si="50"/>
        <v>0</v>
      </c>
      <c r="BA52" s="193">
        <f t="shared" si="50"/>
        <v>0</v>
      </c>
      <c r="BB52" s="193">
        <f t="shared" si="50"/>
        <v>0</v>
      </c>
      <c r="BC52" s="193">
        <f>-Конструктор!I51</f>
        <v>0</v>
      </c>
      <c r="BD52" s="193">
        <v>0</v>
      </c>
      <c r="BE52" s="193">
        <f>BD52</f>
        <v>0</v>
      </c>
      <c r="BF52" s="193">
        <f t="shared" si="50"/>
        <v>0</v>
      </c>
      <c r="BG52" s="193">
        <f t="shared" si="50"/>
        <v>0</v>
      </c>
      <c r="BH52" s="193">
        <f t="shared" si="50"/>
        <v>0</v>
      </c>
      <c r="BI52" s="193">
        <f t="shared" si="50"/>
        <v>0</v>
      </c>
      <c r="BJ52" s="193">
        <f t="shared" si="50"/>
        <v>0</v>
      </c>
      <c r="BK52" s="193">
        <f t="shared" si="50"/>
        <v>0</v>
      </c>
      <c r="BL52" s="193">
        <f t="shared" si="50"/>
        <v>0</v>
      </c>
      <c r="BM52" s="193">
        <f t="shared" si="50"/>
        <v>0</v>
      </c>
      <c r="BN52" s="193">
        <f t="shared" si="50"/>
        <v>0</v>
      </c>
      <c r="BO52" s="193">
        <f>BC52</f>
        <v>0</v>
      </c>
      <c r="BP52" s="193">
        <v>0</v>
      </c>
      <c r="BQ52" s="193">
        <f t="shared" si="50"/>
        <v>0</v>
      </c>
      <c r="BR52" s="193">
        <f t="shared" si="50"/>
        <v>0</v>
      </c>
      <c r="BS52" s="193">
        <f t="shared" si="50"/>
        <v>0</v>
      </c>
      <c r="BT52" s="193">
        <f t="shared" si="50"/>
        <v>0</v>
      </c>
      <c r="BU52" s="193">
        <f t="shared" ref="BU52:BZ54" si="54">BT52</f>
        <v>0</v>
      </c>
      <c r="BV52" s="193">
        <f t="shared" si="54"/>
        <v>0</v>
      </c>
      <c r="BW52" s="193">
        <f t="shared" si="54"/>
        <v>0</v>
      </c>
      <c r="BX52" s="193">
        <f t="shared" si="54"/>
        <v>0</v>
      </c>
      <c r="BY52" s="193">
        <f t="shared" si="54"/>
        <v>0</v>
      </c>
      <c r="BZ52" s="193">
        <f t="shared" si="54"/>
        <v>0</v>
      </c>
      <c r="CA52" s="193">
        <f t="shared" si="51"/>
        <v>0</v>
      </c>
      <c r="CB52" s="193">
        <v>0</v>
      </c>
      <c r="CC52" s="193">
        <f t="shared" ref="CC52:CL54" si="55">CB52</f>
        <v>0</v>
      </c>
      <c r="CD52" s="193">
        <f t="shared" si="55"/>
        <v>0</v>
      </c>
      <c r="CE52" s="193">
        <f t="shared" si="55"/>
        <v>0</v>
      </c>
      <c r="CF52" s="193">
        <f t="shared" si="55"/>
        <v>0</v>
      </c>
      <c r="CG52" s="193">
        <f t="shared" si="55"/>
        <v>0</v>
      </c>
      <c r="CH52" s="193">
        <f t="shared" si="55"/>
        <v>0</v>
      </c>
      <c r="CI52" s="193">
        <f t="shared" si="55"/>
        <v>0</v>
      </c>
      <c r="CJ52" s="193">
        <f t="shared" si="55"/>
        <v>0</v>
      </c>
      <c r="CK52" s="193">
        <f t="shared" si="55"/>
        <v>0</v>
      </c>
      <c r="CL52" s="193">
        <f t="shared" si="55"/>
        <v>0</v>
      </c>
      <c r="CM52" s="193">
        <f>CA52</f>
        <v>0</v>
      </c>
      <c r="CN52" s="193">
        <v>0</v>
      </c>
      <c r="CO52" s="193">
        <f t="shared" si="49"/>
        <v>0</v>
      </c>
      <c r="CP52" s="193">
        <f t="shared" si="49"/>
        <v>0</v>
      </c>
      <c r="CQ52" s="193">
        <f t="shared" si="49"/>
        <v>0</v>
      </c>
      <c r="CR52" s="193">
        <f t="shared" si="49"/>
        <v>0</v>
      </c>
      <c r="CS52" s="193">
        <f t="shared" si="49"/>
        <v>0</v>
      </c>
      <c r="CT52" s="193">
        <f t="shared" ref="CT52:CX54" si="56">CS52</f>
        <v>0</v>
      </c>
      <c r="CU52" s="193">
        <f t="shared" si="56"/>
        <v>0</v>
      </c>
      <c r="CV52" s="193">
        <f t="shared" si="56"/>
        <v>0</v>
      </c>
      <c r="CW52" s="193">
        <f t="shared" si="56"/>
        <v>0</v>
      </c>
      <c r="CX52" s="193">
        <f t="shared" si="56"/>
        <v>0</v>
      </c>
      <c r="CY52" s="193">
        <f t="shared" si="52"/>
        <v>0</v>
      </c>
      <c r="CZ52" s="193">
        <v>0</v>
      </c>
      <c r="DA52" s="193">
        <f t="shared" si="49"/>
        <v>0</v>
      </c>
      <c r="DB52" s="193">
        <f t="shared" si="49"/>
        <v>0</v>
      </c>
      <c r="DC52" s="193">
        <f t="shared" si="49"/>
        <v>0</v>
      </c>
      <c r="DD52" s="193">
        <f t="shared" ref="DD52:DJ54" si="57">DC52</f>
        <v>0</v>
      </c>
      <c r="DE52" s="193">
        <f t="shared" si="57"/>
        <v>0</v>
      </c>
      <c r="DF52" s="193">
        <f t="shared" si="57"/>
        <v>0</v>
      </c>
      <c r="DG52" s="193">
        <f t="shared" si="57"/>
        <v>0</v>
      </c>
      <c r="DH52" s="193">
        <f t="shared" si="57"/>
        <v>0</v>
      </c>
      <c r="DI52" s="193">
        <f t="shared" si="57"/>
        <v>0</v>
      </c>
      <c r="DJ52" s="193">
        <f t="shared" si="57"/>
        <v>0</v>
      </c>
      <c r="DK52" s="193">
        <f t="shared" si="53"/>
        <v>0</v>
      </c>
      <c r="DL52" s="193">
        <v>0</v>
      </c>
      <c r="DM52" s="193">
        <f t="shared" ref="DM52:DS54" si="58">DL52</f>
        <v>0</v>
      </c>
      <c r="DN52" s="193">
        <f t="shared" si="58"/>
        <v>0</v>
      </c>
      <c r="DO52" s="193">
        <f t="shared" si="58"/>
        <v>0</v>
      </c>
      <c r="DP52" s="193">
        <f t="shared" si="58"/>
        <v>0</v>
      </c>
      <c r="DQ52" s="193">
        <f t="shared" si="58"/>
        <v>0</v>
      </c>
      <c r="DR52" s="193">
        <f t="shared" si="58"/>
        <v>0</v>
      </c>
      <c r="DS52" s="193">
        <f t="shared" si="58"/>
        <v>0</v>
      </c>
    </row>
    <row r="53" spans="1:123" s="188" customFormat="1" x14ac:dyDescent="0.25">
      <c r="A53" s="194"/>
      <c r="B53" s="617" t="str">
        <f>Конструктор!B52</f>
        <v>Сбор урожая, руб. на 1 кг</v>
      </c>
      <c r="C53" s="618"/>
      <c r="D53" s="193"/>
      <c r="E53" s="193"/>
      <c r="F53" s="193"/>
      <c r="G53" s="193">
        <v>0</v>
      </c>
      <c r="H53" s="193">
        <v>0</v>
      </c>
      <c r="I53" s="193">
        <f>-Конструктор!E52/3</f>
        <v>0</v>
      </c>
      <c r="J53" s="193">
        <f t="shared" si="50"/>
        <v>0</v>
      </c>
      <c r="K53" s="193">
        <f t="shared" si="50"/>
        <v>0</v>
      </c>
      <c r="L53" s="193">
        <v>0</v>
      </c>
      <c r="M53" s="193">
        <f t="shared" si="50"/>
        <v>0</v>
      </c>
      <c r="N53" s="193">
        <f t="shared" si="50"/>
        <v>0</v>
      </c>
      <c r="O53" s="193">
        <f t="shared" si="50"/>
        <v>0</v>
      </c>
      <c r="P53" s="193">
        <f t="shared" si="50"/>
        <v>0</v>
      </c>
      <c r="Q53" s="193">
        <f t="shared" si="50"/>
        <v>0</v>
      </c>
      <c r="R53" s="193">
        <f t="shared" si="50"/>
        <v>0</v>
      </c>
      <c r="S53" s="193">
        <f t="shared" ref="S53:S55" si="59">R53</f>
        <v>0</v>
      </c>
      <c r="T53" s="193">
        <f t="shared" ref="T53:T55" si="60">S53</f>
        <v>0</v>
      </c>
      <c r="U53" s="193">
        <f>-Конструктор!F52/3</f>
        <v>0</v>
      </c>
      <c r="V53" s="193">
        <f t="shared" si="50"/>
        <v>0</v>
      </c>
      <c r="W53" s="193">
        <f t="shared" si="50"/>
        <v>0</v>
      </c>
      <c r="X53" s="193">
        <v>0</v>
      </c>
      <c r="Y53" s="193">
        <f t="shared" si="50"/>
        <v>0</v>
      </c>
      <c r="Z53" s="193">
        <f t="shared" si="50"/>
        <v>0</v>
      </c>
      <c r="AA53" s="193">
        <f t="shared" si="50"/>
        <v>0</v>
      </c>
      <c r="AB53" s="193">
        <f t="shared" si="50"/>
        <v>0</v>
      </c>
      <c r="AC53" s="193">
        <f t="shared" si="50"/>
        <v>0</v>
      </c>
      <c r="AD53" s="193">
        <f t="shared" si="50"/>
        <v>0</v>
      </c>
      <c r="AE53" s="193">
        <f t="shared" ref="AE53:AE55" si="61">AD53</f>
        <v>0</v>
      </c>
      <c r="AF53" s="193">
        <f t="shared" ref="AF53:AF55" si="62">AE53</f>
        <v>0</v>
      </c>
      <c r="AG53" s="193">
        <f>-Конструктор!G52/3</f>
        <v>0</v>
      </c>
      <c r="AH53" s="193">
        <f t="shared" si="50"/>
        <v>0</v>
      </c>
      <c r="AI53" s="193">
        <f t="shared" si="50"/>
        <v>0</v>
      </c>
      <c r="AJ53" s="193">
        <v>0</v>
      </c>
      <c r="AK53" s="193">
        <f t="shared" si="50"/>
        <v>0</v>
      </c>
      <c r="AL53" s="193">
        <f t="shared" si="50"/>
        <v>0</v>
      </c>
      <c r="AM53" s="193">
        <f t="shared" si="50"/>
        <v>0</v>
      </c>
      <c r="AN53" s="193">
        <f t="shared" si="50"/>
        <v>0</v>
      </c>
      <c r="AO53" s="193">
        <f t="shared" si="50"/>
        <v>0</v>
      </c>
      <c r="AP53" s="193">
        <f t="shared" si="50"/>
        <v>0</v>
      </c>
      <c r="AQ53" s="193">
        <f t="shared" ref="AQ53:AQ54" si="63">AP53</f>
        <v>0</v>
      </c>
      <c r="AR53" s="193">
        <f t="shared" ref="AR53:AR54" si="64">AQ53</f>
        <v>0</v>
      </c>
      <c r="AS53" s="193">
        <f>-Конструктор!H52/3</f>
        <v>0</v>
      </c>
      <c r="AT53" s="193">
        <f t="shared" si="50"/>
        <v>0</v>
      </c>
      <c r="AU53" s="193">
        <f t="shared" si="50"/>
        <v>0</v>
      </c>
      <c r="AV53" s="193">
        <v>0</v>
      </c>
      <c r="AW53" s="193">
        <f t="shared" si="50"/>
        <v>0</v>
      </c>
      <c r="AX53" s="193">
        <f t="shared" si="50"/>
        <v>0</v>
      </c>
      <c r="AY53" s="193">
        <f t="shared" si="50"/>
        <v>0</v>
      </c>
      <c r="AZ53" s="193">
        <f t="shared" si="50"/>
        <v>0</v>
      </c>
      <c r="BA53" s="193">
        <f t="shared" si="50"/>
        <v>0</v>
      </c>
      <c r="BB53" s="193">
        <f t="shared" si="50"/>
        <v>0</v>
      </c>
      <c r="BC53" s="193">
        <f t="shared" ref="BC53:BC54" si="65">BB53</f>
        <v>0</v>
      </c>
      <c r="BD53" s="193">
        <f t="shared" ref="BD53:BD54" si="66">BC53</f>
        <v>0</v>
      </c>
      <c r="BE53" s="193">
        <f>-Конструктор!I52/3</f>
        <v>0</v>
      </c>
      <c r="BF53" s="193">
        <f t="shared" si="50"/>
        <v>0</v>
      </c>
      <c r="BG53" s="193">
        <f t="shared" si="50"/>
        <v>0</v>
      </c>
      <c r="BH53" s="193">
        <v>0</v>
      </c>
      <c r="BI53" s="193">
        <f t="shared" si="50"/>
        <v>0</v>
      </c>
      <c r="BJ53" s="193">
        <f t="shared" si="50"/>
        <v>0</v>
      </c>
      <c r="BK53" s="193">
        <f t="shared" si="50"/>
        <v>0</v>
      </c>
      <c r="BL53" s="193">
        <f t="shared" si="50"/>
        <v>0</v>
      </c>
      <c r="BM53" s="193">
        <f t="shared" si="50"/>
        <v>0</v>
      </c>
      <c r="BN53" s="193">
        <f t="shared" si="50"/>
        <v>0</v>
      </c>
      <c r="BO53" s="193">
        <f t="shared" ref="BO53:BP54" si="67">BN53</f>
        <v>0</v>
      </c>
      <c r="BP53" s="193">
        <f t="shared" ref="BP53" si="68">BO53</f>
        <v>0</v>
      </c>
      <c r="BQ53" s="193">
        <f>BE53</f>
        <v>0</v>
      </c>
      <c r="BR53" s="193">
        <f t="shared" si="50"/>
        <v>0</v>
      </c>
      <c r="BS53" s="193">
        <f t="shared" si="50"/>
        <v>0</v>
      </c>
      <c r="BT53" s="193">
        <v>0</v>
      </c>
      <c r="BU53" s="193">
        <f t="shared" si="54"/>
        <v>0</v>
      </c>
      <c r="BV53" s="193">
        <f t="shared" si="54"/>
        <v>0</v>
      </c>
      <c r="BW53" s="193">
        <f t="shared" si="54"/>
        <v>0</v>
      </c>
      <c r="BX53" s="193">
        <f t="shared" si="54"/>
        <v>0</v>
      </c>
      <c r="BY53" s="193">
        <f t="shared" si="54"/>
        <v>0</v>
      </c>
      <c r="BZ53" s="193">
        <f t="shared" si="54"/>
        <v>0</v>
      </c>
      <c r="CA53" s="193">
        <f t="shared" ref="CA53:CB54" si="69">BZ53</f>
        <v>0</v>
      </c>
      <c r="CB53" s="193">
        <f t="shared" ref="CB53" si="70">CA53</f>
        <v>0</v>
      </c>
      <c r="CC53" s="193">
        <f>BQ53</f>
        <v>0</v>
      </c>
      <c r="CD53" s="193">
        <f t="shared" si="55"/>
        <v>0</v>
      </c>
      <c r="CE53" s="193">
        <f t="shared" si="55"/>
        <v>0</v>
      </c>
      <c r="CF53" s="193">
        <v>0</v>
      </c>
      <c r="CG53" s="193">
        <f t="shared" si="55"/>
        <v>0</v>
      </c>
      <c r="CH53" s="193">
        <f t="shared" si="55"/>
        <v>0</v>
      </c>
      <c r="CI53" s="193">
        <f t="shared" si="55"/>
        <v>0</v>
      </c>
      <c r="CJ53" s="193">
        <f t="shared" si="55"/>
        <v>0</v>
      </c>
      <c r="CK53" s="193">
        <f t="shared" si="55"/>
        <v>0</v>
      </c>
      <c r="CL53" s="193">
        <f t="shared" si="55"/>
        <v>0</v>
      </c>
      <c r="CM53" s="193">
        <f t="shared" ref="CM53:CN54" si="71">CL53</f>
        <v>0</v>
      </c>
      <c r="CN53" s="193">
        <f t="shared" ref="CN53" si="72">CM53</f>
        <v>0</v>
      </c>
      <c r="CO53" s="193">
        <f>CC53</f>
        <v>0</v>
      </c>
      <c r="CP53" s="193">
        <f t="shared" si="49"/>
        <v>0</v>
      </c>
      <c r="CQ53" s="193">
        <f t="shared" si="49"/>
        <v>0</v>
      </c>
      <c r="CR53" s="193">
        <v>0</v>
      </c>
      <c r="CS53" s="193">
        <f t="shared" si="49"/>
        <v>0</v>
      </c>
      <c r="CT53" s="193">
        <f t="shared" si="56"/>
        <v>0</v>
      </c>
      <c r="CU53" s="193">
        <f t="shared" si="56"/>
        <v>0</v>
      </c>
      <c r="CV53" s="193">
        <f t="shared" si="56"/>
        <v>0</v>
      </c>
      <c r="CW53" s="193">
        <f t="shared" si="56"/>
        <v>0</v>
      </c>
      <c r="CX53" s="193">
        <f t="shared" si="56"/>
        <v>0</v>
      </c>
      <c r="CY53" s="193">
        <f t="shared" ref="CY53:CZ54" si="73">CX53</f>
        <v>0</v>
      </c>
      <c r="CZ53" s="193">
        <f t="shared" ref="CZ53" si="74">CY53</f>
        <v>0</v>
      </c>
      <c r="DA53" s="193">
        <f>CO53</f>
        <v>0</v>
      </c>
      <c r="DB53" s="193">
        <f t="shared" si="49"/>
        <v>0</v>
      </c>
      <c r="DC53" s="193">
        <f t="shared" si="49"/>
        <v>0</v>
      </c>
      <c r="DD53" s="193">
        <v>0</v>
      </c>
      <c r="DE53" s="193">
        <f t="shared" si="57"/>
        <v>0</v>
      </c>
      <c r="DF53" s="193">
        <f t="shared" si="57"/>
        <v>0</v>
      </c>
      <c r="DG53" s="193">
        <f t="shared" si="57"/>
        <v>0</v>
      </c>
      <c r="DH53" s="193">
        <f t="shared" si="57"/>
        <v>0</v>
      </c>
      <c r="DI53" s="193">
        <f t="shared" si="57"/>
        <v>0</v>
      </c>
      <c r="DJ53" s="193">
        <f t="shared" si="57"/>
        <v>0</v>
      </c>
      <c r="DK53" s="193">
        <f t="shared" ref="DK53:DL54" si="75">DJ53</f>
        <v>0</v>
      </c>
      <c r="DL53" s="193">
        <f t="shared" ref="DL53" si="76">DK53</f>
        <v>0</v>
      </c>
      <c r="DM53" s="193">
        <f>DA53</f>
        <v>0</v>
      </c>
      <c r="DN53" s="193">
        <f t="shared" si="58"/>
        <v>0</v>
      </c>
      <c r="DO53" s="193">
        <f t="shared" si="58"/>
        <v>0</v>
      </c>
      <c r="DP53" s="193">
        <v>0</v>
      </c>
      <c r="DQ53" s="193">
        <f t="shared" si="58"/>
        <v>0</v>
      </c>
      <c r="DR53" s="193">
        <f t="shared" si="58"/>
        <v>0</v>
      </c>
      <c r="DS53" s="193">
        <f t="shared" si="58"/>
        <v>0</v>
      </c>
    </row>
    <row r="54" spans="1:123" s="188" customFormat="1" x14ac:dyDescent="0.25">
      <c r="A54" s="194"/>
      <c r="B54" s="617" t="str">
        <f>Конструктор!B53</f>
        <v>Упаковка ягоды, руб на 1 кг</v>
      </c>
      <c r="C54" s="618"/>
      <c r="D54" s="193"/>
      <c r="E54" s="193"/>
      <c r="F54" s="193"/>
      <c r="G54" s="193">
        <v>0</v>
      </c>
      <c r="H54" s="193">
        <v>0</v>
      </c>
      <c r="I54" s="193">
        <f>-Конструктор!E53/3</f>
        <v>0</v>
      </c>
      <c r="J54" s="193">
        <f t="shared" si="50"/>
        <v>0</v>
      </c>
      <c r="K54" s="193">
        <f t="shared" si="50"/>
        <v>0</v>
      </c>
      <c r="L54" s="193">
        <v>0</v>
      </c>
      <c r="M54" s="193">
        <f t="shared" si="50"/>
        <v>0</v>
      </c>
      <c r="N54" s="193">
        <f t="shared" si="50"/>
        <v>0</v>
      </c>
      <c r="O54" s="193">
        <f t="shared" si="50"/>
        <v>0</v>
      </c>
      <c r="P54" s="193">
        <f t="shared" si="50"/>
        <v>0</v>
      </c>
      <c r="Q54" s="193">
        <f t="shared" si="50"/>
        <v>0</v>
      </c>
      <c r="R54" s="193">
        <f t="shared" si="50"/>
        <v>0</v>
      </c>
      <c r="S54" s="193">
        <f t="shared" si="59"/>
        <v>0</v>
      </c>
      <c r="T54" s="193">
        <f t="shared" si="60"/>
        <v>0</v>
      </c>
      <c r="U54" s="193">
        <f>-Конструктор!F53/3</f>
        <v>0</v>
      </c>
      <c r="V54" s="193">
        <f t="shared" si="50"/>
        <v>0</v>
      </c>
      <c r="W54" s="193">
        <f t="shared" si="50"/>
        <v>0</v>
      </c>
      <c r="X54" s="193">
        <v>0</v>
      </c>
      <c r="Y54" s="193">
        <f t="shared" si="50"/>
        <v>0</v>
      </c>
      <c r="Z54" s="193">
        <f t="shared" si="50"/>
        <v>0</v>
      </c>
      <c r="AA54" s="193">
        <f t="shared" si="50"/>
        <v>0</v>
      </c>
      <c r="AB54" s="193">
        <f t="shared" si="50"/>
        <v>0</v>
      </c>
      <c r="AC54" s="193">
        <f t="shared" si="50"/>
        <v>0</v>
      </c>
      <c r="AD54" s="193">
        <f t="shared" si="50"/>
        <v>0</v>
      </c>
      <c r="AE54" s="193">
        <f t="shared" si="61"/>
        <v>0</v>
      </c>
      <c r="AF54" s="193">
        <f t="shared" si="62"/>
        <v>0</v>
      </c>
      <c r="AG54" s="193">
        <f>-Конструктор!G53/3</f>
        <v>0</v>
      </c>
      <c r="AH54" s="193">
        <f t="shared" si="50"/>
        <v>0</v>
      </c>
      <c r="AI54" s="193">
        <f t="shared" si="50"/>
        <v>0</v>
      </c>
      <c r="AJ54" s="193">
        <v>0</v>
      </c>
      <c r="AK54" s="193">
        <f t="shared" si="50"/>
        <v>0</v>
      </c>
      <c r="AL54" s="193">
        <f t="shared" si="50"/>
        <v>0</v>
      </c>
      <c r="AM54" s="193">
        <f t="shared" si="50"/>
        <v>0</v>
      </c>
      <c r="AN54" s="193">
        <f t="shared" si="50"/>
        <v>0</v>
      </c>
      <c r="AO54" s="193">
        <f t="shared" si="50"/>
        <v>0</v>
      </c>
      <c r="AP54" s="193">
        <f t="shared" si="50"/>
        <v>0</v>
      </c>
      <c r="AQ54" s="193">
        <f t="shared" si="63"/>
        <v>0</v>
      </c>
      <c r="AR54" s="193">
        <f t="shared" si="64"/>
        <v>0</v>
      </c>
      <c r="AS54" s="193">
        <f>-Конструктор!H53/3</f>
        <v>0</v>
      </c>
      <c r="AT54" s="193">
        <f t="shared" si="50"/>
        <v>0</v>
      </c>
      <c r="AU54" s="193">
        <f t="shared" si="50"/>
        <v>0</v>
      </c>
      <c r="AV54" s="193">
        <v>0</v>
      </c>
      <c r="AW54" s="193">
        <f t="shared" si="50"/>
        <v>0</v>
      </c>
      <c r="AX54" s="193">
        <f t="shared" si="50"/>
        <v>0</v>
      </c>
      <c r="AY54" s="193">
        <f t="shared" si="50"/>
        <v>0</v>
      </c>
      <c r="AZ54" s="193">
        <f t="shared" si="50"/>
        <v>0</v>
      </c>
      <c r="BA54" s="193">
        <f t="shared" si="50"/>
        <v>0</v>
      </c>
      <c r="BB54" s="193">
        <f t="shared" si="50"/>
        <v>0</v>
      </c>
      <c r="BC54" s="193">
        <f t="shared" si="65"/>
        <v>0</v>
      </c>
      <c r="BD54" s="193">
        <f t="shared" si="66"/>
        <v>0</v>
      </c>
      <c r="BE54" s="193">
        <f>-Конструктор!I53/3</f>
        <v>0</v>
      </c>
      <c r="BF54" s="193">
        <f t="shared" si="50"/>
        <v>0</v>
      </c>
      <c r="BG54" s="193">
        <f t="shared" si="50"/>
        <v>0</v>
      </c>
      <c r="BH54" s="193">
        <v>0</v>
      </c>
      <c r="BI54" s="193">
        <f t="shared" si="50"/>
        <v>0</v>
      </c>
      <c r="BJ54" s="193">
        <f t="shared" si="50"/>
        <v>0</v>
      </c>
      <c r="BK54" s="193">
        <f t="shared" si="50"/>
        <v>0</v>
      </c>
      <c r="BL54" s="193">
        <f t="shared" si="50"/>
        <v>0</v>
      </c>
      <c r="BM54" s="193">
        <f t="shared" si="50"/>
        <v>0</v>
      </c>
      <c r="BN54" s="193">
        <f t="shared" si="50"/>
        <v>0</v>
      </c>
      <c r="BO54" s="193">
        <f t="shared" si="67"/>
        <v>0</v>
      </c>
      <c r="BP54" s="193">
        <f t="shared" si="67"/>
        <v>0</v>
      </c>
      <c r="BQ54" s="193">
        <f>BE54</f>
        <v>0</v>
      </c>
      <c r="BR54" s="193">
        <f t="shared" si="50"/>
        <v>0</v>
      </c>
      <c r="BS54" s="193">
        <f t="shared" si="50"/>
        <v>0</v>
      </c>
      <c r="BT54" s="193">
        <v>0</v>
      </c>
      <c r="BU54" s="193">
        <f t="shared" si="54"/>
        <v>0</v>
      </c>
      <c r="BV54" s="193">
        <f t="shared" si="54"/>
        <v>0</v>
      </c>
      <c r="BW54" s="193">
        <f t="shared" si="54"/>
        <v>0</v>
      </c>
      <c r="BX54" s="193">
        <f t="shared" si="54"/>
        <v>0</v>
      </c>
      <c r="BY54" s="193">
        <f t="shared" si="54"/>
        <v>0</v>
      </c>
      <c r="BZ54" s="193">
        <f t="shared" si="54"/>
        <v>0</v>
      </c>
      <c r="CA54" s="193">
        <f t="shared" si="69"/>
        <v>0</v>
      </c>
      <c r="CB54" s="193">
        <f t="shared" si="69"/>
        <v>0</v>
      </c>
      <c r="CC54" s="193">
        <f>BQ54</f>
        <v>0</v>
      </c>
      <c r="CD54" s="193">
        <f t="shared" si="55"/>
        <v>0</v>
      </c>
      <c r="CE54" s="193">
        <f t="shared" si="55"/>
        <v>0</v>
      </c>
      <c r="CF54" s="193">
        <v>0</v>
      </c>
      <c r="CG54" s="193">
        <f t="shared" si="55"/>
        <v>0</v>
      </c>
      <c r="CH54" s="193">
        <f t="shared" si="55"/>
        <v>0</v>
      </c>
      <c r="CI54" s="193">
        <f t="shared" si="55"/>
        <v>0</v>
      </c>
      <c r="CJ54" s="193">
        <f t="shared" si="55"/>
        <v>0</v>
      </c>
      <c r="CK54" s="193">
        <f t="shared" si="55"/>
        <v>0</v>
      </c>
      <c r="CL54" s="193">
        <f t="shared" si="55"/>
        <v>0</v>
      </c>
      <c r="CM54" s="193">
        <f t="shared" si="71"/>
        <v>0</v>
      </c>
      <c r="CN54" s="193">
        <f t="shared" si="71"/>
        <v>0</v>
      </c>
      <c r="CO54" s="193">
        <f>CC54</f>
        <v>0</v>
      </c>
      <c r="CP54" s="193">
        <f t="shared" si="49"/>
        <v>0</v>
      </c>
      <c r="CQ54" s="193">
        <f t="shared" si="49"/>
        <v>0</v>
      </c>
      <c r="CR54" s="193">
        <v>0</v>
      </c>
      <c r="CS54" s="193">
        <f t="shared" si="49"/>
        <v>0</v>
      </c>
      <c r="CT54" s="193">
        <f t="shared" si="56"/>
        <v>0</v>
      </c>
      <c r="CU54" s="193">
        <f t="shared" si="56"/>
        <v>0</v>
      </c>
      <c r="CV54" s="193">
        <f t="shared" si="56"/>
        <v>0</v>
      </c>
      <c r="CW54" s="193">
        <f t="shared" si="56"/>
        <v>0</v>
      </c>
      <c r="CX54" s="193">
        <f t="shared" si="56"/>
        <v>0</v>
      </c>
      <c r="CY54" s="193">
        <f t="shared" si="73"/>
        <v>0</v>
      </c>
      <c r="CZ54" s="193">
        <f t="shared" si="73"/>
        <v>0</v>
      </c>
      <c r="DA54" s="193">
        <f>CO54</f>
        <v>0</v>
      </c>
      <c r="DB54" s="193">
        <f t="shared" si="49"/>
        <v>0</v>
      </c>
      <c r="DC54" s="193">
        <f t="shared" si="49"/>
        <v>0</v>
      </c>
      <c r="DD54" s="193">
        <v>0</v>
      </c>
      <c r="DE54" s="193">
        <f t="shared" si="57"/>
        <v>0</v>
      </c>
      <c r="DF54" s="193">
        <f t="shared" si="57"/>
        <v>0</v>
      </c>
      <c r="DG54" s="193">
        <f t="shared" si="57"/>
        <v>0</v>
      </c>
      <c r="DH54" s="193">
        <f t="shared" si="57"/>
        <v>0</v>
      </c>
      <c r="DI54" s="193">
        <f t="shared" si="57"/>
        <v>0</v>
      </c>
      <c r="DJ54" s="193">
        <f t="shared" si="57"/>
        <v>0</v>
      </c>
      <c r="DK54" s="193">
        <f t="shared" si="75"/>
        <v>0</v>
      </c>
      <c r="DL54" s="193">
        <f t="shared" si="75"/>
        <v>0</v>
      </c>
      <c r="DM54" s="193">
        <f>DA54</f>
        <v>0</v>
      </c>
      <c r="DN54" s="193">
        <f t="shared" si="58"/>
        <v>0</v>
      </c>
      <c r="DO54" s="193">
        <f t="shared" si="58"/>
        <v>0</v>
      </c>
      <c r="DP54" s="193">
        <v>0</v>
      </c>
      <c r="DQ54" s="193">
        <f t="shared" si="58"/>
        <v>0</v>
      </c>
      <c r="DR54" s="193">
        <f t="shared" si="58"/>
        <v>0</v>
      </c>
      <c r="DS54" s="193">
        <f t="shared" si="58"/>
        <v>0</v>
      </c>
    </row>
    <row r="55" spans="1:123" s="188" customFormat="1" x14ac:dyDescent="0.25">
      <c r="A55" s="194"/>
      <c r="B55" s="617" t="str">
        <f>Конструктор!B56</f>
        <v>Непредвиденные текущие расходы</v>
      </c>
      <c r="C55" s="618"/>
      <c r="D55" s="224"/>
      <c r="E55" s="224"/>
      <c r="F55" s="224">
        <f>-Конструктор!E56/12</f>
        <v>0</v>
      </c>
      <c r="G55" s="224">
        <f>F55</f>
        <v>0</v>
      </c>
      <c r="H55" s="224">
        <f t="shared" ref="H55:I55" si="77">G55</f>
        <v>0</v>
      </c>
      <c r="I55" s="224">
        <f t="shared" si="77"/>
        <v>0</v>
      </c>
      <c r="J55" s="224">
        <f t="shared" si="50"/>
        <v>0</v>
      </c>
      <c r="K55" s="224">
        <f t="shared" si="50"/>
        <v>0</v>
      </c>
      <c r="L55" s="224">
        <f t="shared" ref="L55" si="78">K55</f>
        <v>0</v>
      </c>
      <c r="M55" s="224">
        <f t="shared" si="50"/>
        <v>0</v>
      </c>
      <c r="N55" s="224">
        <f t="shared" si="50"/>
        <v>0</v>
      </c>
      <c r="O55" s="224">
        <f t="shared" si="50"/>
        <v>0</v>
      </c>
      <c r="P55" s="224">
        <f t="shared" si="50"/>
        <v>0</v>
      </c>
      <c r="Q55" s="224">
        <f t="shared" si="50"/>
        <v>0</v>
      </c>
      <c r="R55" s="224">
        <f t="shared" si="50"/>
        <v>0</v>
      </c>
      <c r="S55" s="224">
        <f t="shared" si="59"/>
        <v>0</v>
      </c>
      <c r="T55" s="224">
        <f t="shared" si="60"/>
        <v>0</v>
      </c>
      <c r="U55" s="224">
        <f t="shared" ref="U55" si="79">T55</f>
        <v>0</v>
      </c>
      <c r="V55" s="224">
        <f t="shared" si="50"/>
        <v>0</v>
      </c>
      <c r="W55" s="224">
        <f t="shared" si="50"/>
        <v>0</v>
      </c>
      <c r="X55" s="224">
        <f t="shared" ref="X55" si="80">W55</f>
        <v>0</v>
      </c>
      <c r="Y55" s="224">
        <f t="shared" si="50"/>
        <v>0</v>
      </c>
      <c r="Z55" s="224">
        <f t="shared" si="50"/>
        <v>0</v>
      </c>
      <c r="AA55" s="224">
        <f t="shared" si="50"/>
        <v>0</v>
      </c>
      <c r="AB55" s="224">
        <f t="shared" si="50"/>
        <v>0</v>
      </c>
      <c r="AC55" s="224">
        <f t="shared" si="50"/>
        <v>0</v>
      </c>
      <c r="AD55" s="224">
        <f t="shared" si="50"/>
        <v>0</v>
      </c>
      <c r="AE55" s="224">
        <f t="shared" si="61"/>
        <v>0</v>
      </c>
      <c r="AF55" s="224">
        <f t="shared" si="62"/>
        <v>0</v>
      </c>
      <c r="AG55" s="224">
        <f t="shared" ref="AG55" si="81">AF55</f>
        <v>0</v>
      </c>
      <c r="AH55" s="224">
        <f t="shared" si="50"/>
        <v>0</v>
      </c>
      <c r="AI55" s="224">
        <f t="shared" si="50"/>
        <v>0</v>
      </c>
      <c r="AJ55" s="224">
        <f t="shared" ref="AJ55:CU55" si="82">AI55</f>
        <v>0</v>
      </c>
      <c r="AK55" s="224">
        <f t="shared" si="82"/>
        <v>0</v>
      </c>
      <c r="AL55" s="224">
        <f t="shared" si="82"/>
        <v>0</v>
      </c>
      <c r="AM55" s="224">
        <f t="shared" si="82"/>
        <v>0</v>
      </c>
      <c r="AN55" s="224">
        <f t="shared" si="82"/>
        <v>0</v>
      </c>
      <c r="AO55" s="224">
        <f t="shared" si="82"/>
        <v>0</v>
      </c>
      <c r="AP55" s="224">
        <f t="shared" si="82"/>
        <v>0</v>
      </c>
      <c r="AQ55" s="224">
        <f t="shared" si="82"/>
        <v>0</v>
      </c>
      <c r="AR55" s="224">
        <f t="shared" si="82"/>
        <v>0</v>
      </c>
      <c r="AS55" s="224">
        <f t="shared" si="82"/>
        <v>0</v>
      </c>
      <c r="AT55" s="224">
        <f t="shared" si="82"/>
        <v>0</v>
      </c>
      <c r="AU55" s="224">
        <f t="shared" si="82"/>
        <v>0</v>
      </c>
      <c r="AV55" s="224">
        <f t="shared" si="82"/>
        <v>0</v>
      </c>
      <c r="AW55" s="224">
        <f t="shared" si="82"/>
        <v>0</v>
      </c>
      <c r="AX55" s="224">
        <f t="shared" si="82"/>
        <v>0</v>
      </c>
      <c r="AY55" s="224">
        <f t="shared" si="82"/>
        <v>0</v>
      </c>
      <c r="AZ55" s="224">
        <f t="shared" si="82"/>
        <v>0</v>
      </c>
      <c r="BA55" s="224">
        <f t="shared" si="82"/>
        <v>0</v>
      </c>
      <c r="BB55" s="224">
        <f t="shared" si="82"/>
        <v>0</v>
      </c>
      <c r="BC55" s="224">
        <f t="shared" si="82"/>
        <v>0</v>
      </c>
      <c r="BD55" s="224">
        <f t="shared" si="82"/>
        <v>0</v>
      </c>
      <c r="BE55" s="224">
        <f t="shared" si="82"/>
        <v>0</v>
      </c>
      <c r="BF55" s="224">
        <f t="shared" si="82"/>
        <v>0</v>
      </c>
      <c r="BG55" s="224">
        <f t="shared" si="82"/>
        <v>0</v>
      </c>
      <c r="BH55" s="224">
        <f t="shared" si="82"/>
        <v>0</v>
      </c>
      <c r="BI55" s="224">
        <f t="shared" si="82"/>
        <v>0</v>
      </c>
      <c r="BJ55" s="224">
        <f t="shared" si="82"/>
        <v>0</v>
      </c>
      <c r="BK55" s="224">
        <f t="shared" si="82"/>
        <v>0</v>
      </c>
      <c r="BL55" s="224">
        <f t="shared" si="82"/>
        <v>0</v>
      </c>
      <c r="BM55" s="224">
        <f t="shared" si="82"/>
        <v>0</v>
      </c>
      <c r="BN55" s="224">
        <f t="shared" si="82"/>
        <v>0</v>
      </c>
      <c r="BO55" s="224">
        <f t="shared" si="82"/>
        <v>0</v>
      </c>
      <c r="BP55" s="224">
        <f t="shared" si="82"/>
        <v>0</v>
      </c>
      <c r="BQ55" s="224">
        <f t="shared" si="82"/>
        <v>0</v>
      </c>
      <c r="BR55" s="224">
        <f t="shared" si="82"/>
        <v>0</v>
      </c>
      <c r="BS55" s="224">
        <f t="shared" si="82"/>
        <v>0</v>
      </c>
      <c r="BT55" s="224">
        <f t="shared" si="82"/>
        <v>0</v>
      </c>
      <c r="BU55" s="224">
        <f t="shared" si="82"/>
        <v>0</v>
      </c>
      <c r="BV55" s="224">
        <f t="shared" si="82"/>
        <v>0</v>
      </c>
      <c r="BW55" s="224">
        <f t="shared" si="82"/>
        <v>0</v>
      </c>
      <c r="BX55" s="224">
        <f t="shared" si="82"/>
        <v>0</v>
      </c>
      <c r="BY55" s="224">
        <f t="shared" si="82"/>
        <v>0</v>
      </c>
      <c r="BZ55" s="224">
        <f t="shared" si="82"/>
        <v>0</v>
      </c>
      <c r="CA55" s="224">
        <f t="shared" si="82"/>
        <v>0</v>
      </c>
      <c r="CB55" s="224">
        <f t="shared" si="82"/>
        <v>0</v>
      </c>
      <c r="CC55" s="224">
        <f t="shared" si="82"/>
        <v>0</v>
      </c>
      <c r="CD55" s="224">
        <f t="shared" si="82"/>
        <v>0</v>
      </c>
      <c r="CE55" s="224">
        <f t="shared" si="82"/>
        <v>0</v>
      </c>
      <c r="CF55" s="224">
        <f t="shared" si="82"/>
        <v>0</v>
      </c>
      <c r="CG55" s="224">
        <f t="shared" si="82"/>
        <v>0</v>
      </c>
      <c r="CH55" s="224">
        <f t="shared" si="82"/>
        <v>0</v>
      </c>
      <c r="CI55" s="224">
        <f t="shared" si="82"/>
        <v>0</v>
      </c>
      <c r="CJ55" s="224">
        <f t="shared" si="82"/>
        <v>0</v>
      </c>
      <c r="CK55" s="224">
        <f t="shared" si="82"/>
        <v>0</v>
      </c>
      <c r="CL55" s="224">
        <f t="shared" si="82"/>
        <v>0</v>
      </c>
      <c r="CM55" s="224">
        <f t="shared" si="82"/>
        <v>0</v>
      </c>
      <c r="CN55" s="224">
        <f t="shared" si="82"/>
        <v>0</v>
      </c>
      <c r="CO55" s="224">
        <f t="shared" si="82"/>
        <v>0</v>
      </c>
      <c r="CP55" s="224">
        <f t="shared" si="82"/>
        <v>0</v>
      </c>
      <c r="CQ55" s="224">
        <f t="shared" si="82"/>
        <v>0</v>
      </c>
      <c r="CR55" s="224">
        <f t="shared" si="82"/>
        <v>0</v>
      </c>
      <c r="CS55" s="224">
        <f t="shared" si="82"/>
        <v>0</v>
      </c>
      <c r="CT55" s="224">
        <f t="shared" si="82"/>
        <v>0</v>
      </c>
      <c r="CU55" s="224">
        <f t="shared" si="82"/>
        <v>0</v>
      </c>
      <c r="CV55" s="224">
        <f t="shared" ref="CV55:DS55" si="83">CU55</f>
        <v>0</v>
      </c>
      <c r="CW55" s="224">
        <f t="shared" si="83"/>
        <v>0</v>
      </c>
      <c r="CX55" s="224">
        <f t="shared" si="83"/>
        <v>0</v>
      </c>
      <c r="CY55" s="224">
        <f t="shared" si="83"/>
        <v>0</v>
      </c>
      <c r="CZ55" s="224">
        <f t="shared" si="83"/>
        <v>0</v>
      </c>
      <c r="DA55" s="224">
        <f t="shared" si="83"/>
        <v>0</v>
      </c>
      <c r="DB55" s="224">
        <f t="shared" si="83"/>
        <v>0</v>
      </c>
      <c r="DC55" s="224">
        <f t="shared" si="83"/>
        <v>0</v>
      </c>
      <c r="DD55" s="224">
        <f t="shared" si="83"/>
        <v>0</v>
      </c>
      <c r="DE55" s="224">
        <f t="shared" si="83"/>
        <v>0</v>
      </c>
      <c r="DF55" s="224">
        <f t="shared" si="83"/>
        <v>0</v>
      </c>
      <c r="DG55" s="224">
        <f t="shared" si="83"/>
        <v>0</v>
      </c>
      <c r="DH55" s="224">
        <f t="shared" si="83"/>
        <v>0</v>
      </c>
      <c r="DI55" s="224">
        <f t="shared" si="83"/>
        <v>0</v>
      </c>
      <c r="DJ55" s="224">
        <f t="shared" si="83"/>
        <v>0</v>
      </c>
      <c r="DK55" s="224">
        <f t="shared" si="83"/>
        <v>0</v>
      </c>
      <c r="DL55" s="224">
        <f t="shared" si="83"/>
        <v>0</v>
      </c>
      <c r="DM55" s="224">
        <f t="shared" si="83"/>
        <v>0</v>
      </c>
      <c r="DN55" s="224">
        <f t="shared" si="83"/>
        <v>0</v>
      </c>
      <c r="DO55" s="224">
        <f t="shared" si="83"/>
        <v>0</v>
      </c>
      <c r="DP55" s="224">
        <f t="shared" si="83"/>
        <v>0</v>
      </c>
      <c r="DQ55" s="224">
        <f t="shared" si="83"/>
        <v>0</v>
      </c>
      <c r="DR55" s="224">
        <f t="shared" si="83"/>
        <v>0</v>
      </c>
      <c r="DS55" s="224">
        <f t="shared" si="83"/>
        <v>0</v>
      </c>
    </row>
    <row r="56" spans="1:123" s="188" customFormat="1" x14ac:dyDescent="0.25">
      <c r="A56" s="194"/>
      <c r="B56" s="222"/>
      <c r="C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</row>
    <row r="57" spans="1:123" s="188" customFormat="1" x14ac:dyDescent="0.25">
      <c r="A57" s="192">
        <v>3</v>
      </c>
      <c r="B57" s="609" t="s">
        <v>351</v>
      </c>
      <c r="C57" s="610"/>
      <c r="D57" s="196">
        <f t="shared" ref="D57:BO57" si="84">SUM(D58:D60)</f>
        <v>0</v>
      </c>
      <c r="E57" s="197">
        <f t="shared" si="84"/>
        <v>0</v>
      </c>
      <c r="F57" s="197">
        <f t="shared" si="84"/>
        <v>0</v>
      </c>
      <c r="G57" s="197">
        <f t="shared" si="84"/>
        <v>0</v>
      </c>
      <c r="H57" s="197">
        <f t="shared" si="84"/>
        <v>0</v>
      </c>
      <c r="I57" s="197">
        <f t="shared" si="84"/>
        <v>0</v>
      </c>
      <c r="J57" s="197">
        <f t="shared" si="84"/>
        <v>0</v>
      </c>
      <c r="K57" s="197">
        <f t="shared" si="84"/>
        <v>0</v>
      </c>
      <c r="L57" s="197">
        <f t="shared" si="84"/>
        <v>0</v>
      </c>
      <c r="M57" s="197">
        <f t="shared" si="84"/>
        <v>0</v>
      </c>
      <c r="N57" s="197">
        <f t="shared" si="84"/>
        <v>0</v>
      </c>
      <c r="O57" s="197">
        <f t="shared" si="84"/>
        <v>0</v>
      </c>
      <c r="P57" s="197">
        <f t="shared" si="84"/>
        <v>0</v>
      </c>
      <c r="Q57" s="197">
        <f t="shared" si="84"/>
        <v>0</v>
      </c>
      <c r="R57" s="197">
        <f t="shared" si="84"/>
        <v>0</v>
      </c>
      <c r="S57" s="197">
        <f t="shared" si="84"/>
        <v>0</v>
      </c>
      <c r="T57" s="197">
        <f t="shared" si="84"/>
        <v>0</v>
      </c>
      <c r="U57" s="197">
        <f t="shared" si="84"/>
        <v>0</v>
      </c>
      <c r="V57" s="197">
        <f t="shared" si="84"/>
        <v>0</v>
      </c>
      <c r="W57" s="197">
        <f t="shared" si="84"/>
        <v>0</v>
      </c>
      <c r="X57" s="197">
        <f t="shared" si="84"/>
        <v>0</v>
      </c>
      <c r="Y57" s="197">
        <f t="shared" si="84"/>
        <v>0</v>
      </c>
      <c r="Z57" s="197">
        <f t="shared" si="84"/>
        <v>0</v>
      </c>
      <c r="AA57" s="197">
        <f t="shared" si="84"/>
        <v>0</v>
      </c>
      <c r="AB57" s="197">
        <f t="shared" si="84"/>
        <v>0</v>
      </c>
      <c r="AC57" s="197">
        <f t="shared" si="84"/>
        <v>0</v>
      </c>
      <c r="AD57" s="197">
        <f t="shared" si="84"/>
        <v>0</v>
      </c>
      <c r="AE57" s="197">
        <f t="shared" si="84"/>
        <v>0</v>
      </c>
      <c r="AF57" s="197">
        <f t="shared" si="84"/>
        <v>0</v>
      </c>
      <c r="AG57" s="197">
        <f t="shared" si="84"/>
        <v>0</v>
      </c>
      <c r="AH57" s="197">
        <f t="shared" si="84"/>
        <v>0</v>
      </c>
      <c r="AI57" s="197">
        <f t="shared" si="84"/>
        <v>0</v>
      </c>
      <c r="AJ57" s="197">
        <f t="shared" si="84"/>
        <v>0</v>
      </c>
      <c r="AK57" s="197">
        <f t="shared" si="84"/>
        <v>0</v>
      </c>
      <c r="AL57" s="197">
        <f t="shared" si="84"/>
        <v>0</v>
      </c>
      <c r="AM57" s="197">
        <f t="shared" si="84"/>
        <v>0</v>
      </c>
      <c r="AN57" s="197">
        <f t="shared" si="84"/>
        <v>0</v>
      </c>
      <c r="AO57" s="197">
        <f t="shared" si="84"/>
        <v>0</v>
      </c>
      <c r="AP57" s="197">
        <f t="shared" si="84"/>
        <v>0</v>
      </c>
      <c r="AQ57" s="197">
        <f t="shared" si="84"/>
        <v>0</v>
      </c>
      <c r="AR57" s="197">
        <f t="shared" si="84"/>
        <v>0</v>
      </c>
      <c r="AS57" s="197">
        <f t="shared" si="84"/>
        <v>0</v>
      </c>
      <c r="AT57" s="197">
        <f t="shared" si="84"/>
        <v>0</v>
      </c>
      <c r="AU57" s="197">
        <f t="shared" si="84"/>
        <v>0</v>
      </c>
      <c r="AV57" s="197">
        <f t="shared" si="84"/>
        <v>0</v>
      </c>
      <c r="AW57" s="197">
        <f t="shared" si="84"/>
        <v>0</v>
      </c>
      <c r="AX57" s="197">
        <f t="shared" si="84"/>
        <v>0</v>
      </c>
      <c r="AY57" s="197">
        <f t="shared" si="84"/>
        <v>0</v>
      </c>
      <c r="AZ57" s="197">
        <f t="shared" si="84"/>
        <v>0</v>
      </c>
      <c r="BA57" s="197">
        <f t="shared" si="84"/>
        <v>0</v>
      </c>
      <c r="BB57" s="197">
        <f t="shared" si="84"/>
        <v>0</v>
      </c>
      <c r="BC57" s="197">
        <f t="shared" si="84"/>
        <v>0</v>
      </c>
      <c r="BD57" s="197">
        <f t="shared" si="84"/>
        <v>0</v>
      </c>
      <c r="BE57" s="197">
        <f t="shared" si="84"/>
        <v>0</v>
      </c>
      <c r="BF57" s="197">
        <f t="shared" si="84"/>
        <v>0</v>
      </c>
      <c r="BG57" s="197">
        <f t="shared" si="84"/>
        <v>0</v>
      </c>
      <c r="BH57" s="197">
        <f t="shared" si="84"/>
        <v>0</v>
      </c>
      <c r="BI57" s="197">
        <f t="shared" si="84"/>
        <v>0</v>
      </c>
      <c r="BJ57" s="197">
        <f t="shared" si="84"/>
        <v>0</v>
      </c>
      <c r="BK57" s="197">
        <f t="shared" si="84"/>
        <v>0</v>
      </c>
      <c r="BL57" s="197">
        <f t="shared" si="84"/>
        <v>0</v>
      </c>
      <c r="BM57" s="197">
        <f t="shared" si="84"/>
        <v>0</v>
      </c>
      <c r="BN57" s="197">
        <f t="shared" si="84"/>
        <v>0</v>
      </c>
      <c r="BO57" s="197">
        <f t="shared" si="84"/>
        <v>0</v>
      </c>
      <c r="BP57" s="197">
        <f t="shared" ref="BP57:DS57" si="85">SUM(BP58:BP60)</f>
        <v>0</v>
      </c>
      <c r="BQ57" s="197">
        <f t="shared" si="85"/>
        <v>0</v>
      </c>
      <c r="BR57" s="197">
        <f t="shared" si="85"/>
        <v>0</v>
      </c>
      <c r="BS57" s="197">
        <f t="shared" si="85"/>
        <v>0</v>
      </c>
      <c r="BT57" s="197">
        <f t="shared" si="85"/>
        <v>0</v>
      </c>
      <c r="BU57" s="197">
        <f t="shared" si="85"/>
        <v>0</v>
      </c>
      <c r="BV57" s="197">
        <f t="shared" si="85"/>
        <v>0</v>
      </c>
      <c r="BW57" s="197">
        <f t="shared" si="85"/>
        <v>0</v>
      </c>
      <c r="BX57" s="197">
        <f t="shared" si="85"/>
        <v>0</v>
      </c>
      <c r="BY57" s="197">
        <f t="shared" si="85"/>
        <v>0</v>
      </c>
      <c r="BZ57" s="197">
        <f t="shared" si="85"/>
        <v>0</v>
      </c>
      <c r="CA57" s="197">
        <f t="shared" si="85"/>
        <v>0</v>
      </c>
      <c r="CB57" s="197">
        <f t="shared" si="85"/>
        <v>0</v>
      </c>
      <c r="CC57" s="197">
        <f t="shared" si="85"/>
        <v>0</v>
      </c>
      <c r="CD57" s="197">
        <f t="shared" si="85"/>
        <v>0</v>
      </c>
      <c r="CE57" s="197">
        <f t="shared" si="85"/>
        <v>0</v>
      </c>
      <c r="CF57" s="197">
        <f t="shared" si="85"/>
        <v>0</v>
      </c>
      <c r="CG57" s="197">
        <f t="shared" si="85"/>
        <v>0</v>
      </c>
      <c r="CH57" s="197">
        <f t="shared" si="85"/>
        <v>0</v>
      </c>
      <c r="CI57" s="197">
        <f t="shared" si="85"/>
        <v>0</v>
      </c>
      <c r="CJ57" s="197">
        <f t="shared" si="85"/>
        <v>0</v>
      </c>
      <c r="CK57" s="197">
        <f t="shared" si="85"/>
        <v>0</v>
      </c>
      <c r="CL57" s="197">
        <f t="shared" si="85"/>
        <v>0</v>
      </c>
      <c r="CM57" s="197">
        <f t="shared" si="85"/>
        <v>0</v>
      </c>
      <c r="CN57" s="197">
        <f t="shared" si="85"/>
        <v>0</v>
      </c>
      <c r="CO57" s="197">
        <f t="shared" si="85"/>
        <v>0</v>
      </c>
      <c r="CP57" s="197">
        <f t="shared" si="85"/>
        <v>0</v>
      </c>
      <c r="CQ57" s="197">
        <f t="shared" si="85"/>
        <v>0</v>
      </c>
      <c r="CR57" s="197">
        <f t="shared" si="85"/>
        <v>0</v>
      </c>
      <c r="CS57" s="197">
        <f t="shared" si="85"/>
        <v>0</v>
      </c>
      <c r="CT57" s="197">
        <f t="shared" si="85"/>
        <v>0</v>
      </c>
      <c r="CU57" s="197">
        <f t="shared" si="85"/>
        <v>0</v>
      </c>
      <c r="CV57" s="197">
        <f t="shared" si="85"/>
        <v>0</v>
      </c>
      <c r="CW57" s="197">
        <f t="shared" si="85"/>
        <v>0</v>
      </c>
      <c r="CX57" s="197">
        <f t="shared" si="85"/>
        <v>0</v>
      </c>
      <c r="CY57" s="197">
        <f t="shared" si="85"/>
        <v>0</v>
      </c>
      <c r="CZ57" s="197">
        <f t="shared" si="85"/>
        <v>0</v>
      </c>
      <c r="DA57" s="197">
        <f t="shared" si="85"/>
        <v>0</v>
      </c>
      <c r="DB57" s="197">
        <f t="shared" si="85"/>
        <v>0</v>
      </c>
      <c r="DC57" s="197">
        <f t="shared" si="85"/>
        <v>0</v>
      </c>
      <c r="DD57" s="197">
        <f t="shared" si="85"/>
        <v>0</v>
      </c>
      <c r="DE57" s="197">
        <f t="shared" si="85"/>
        <v>0</v>
      </c>
      <c r="DF57" s="197">
        <f t="shared" si="85"/>
        <v>0</v>
      </c>
      <c r="DG57" s="197">
        <f t="shared" si="85"/>
        <v>0</v>
      </c>
      <c r="DH57" s="197">
        <f t="shared" si="85"/>
        <v>0</v>
      </c>
      <c r="DI57" s="197">
        <f t="shared" si="85"/>
        <v>0</v>
      </c>
      <c r="DJ57" s="197">
        <f t="shared" si="85"/>
        <v>0</v>
      </c>
      <c r="DK57" s="197">
        <f t="shared" si="85"/>
        <v>0</v>
      </c>
      <c r="DL57" s="197">
        <f t="shared" si="85"/>
        <v>0</v>
      </c>
      <c r="DM57" s="197">
        <f t="shared" si="85"/>
        <v>0</v>
      </c>
      <c r="DN57" s="197">
        <f t="shared" si="85"/>
        <v>0</v>
      </c>
      <c r="DO57" s="197">
        <f t="shared" si="85"/>
        <v>0</v>
      </c>
      <c r="DP57" s="197">
        <f t="shared" si="85"/>
        <v>0</v>
      </c>
      <c r="DQ57" s="197">
        <f t="shared" si="85"/>
        <v>0</v>
      </c>
      <c r="DR57" s="197">
        <f t="shared" si="85"/>
        <v>0</v>
      </c>
      <c r="DS57" s="197">
        <f t="shared" si="85"/>
        <v>0</v>
      </c>
    </row>
    <row r="58" spans="1:123" s="188" customFormat="1" x14ac:dyDescent="0.25">
      <c r="A58" s="189"/>
      <c r="B58" s="621" t="str">
        <f>[2]Конструктор!A30</f>
        <v xml:space="preserve">Транспортные, коммунальные и иные расходы, в т.ч. найм сотрудников. </v>
      </c>
      <c r="C58" s="618"/>
      <c r="D58" s="193"/>
      <c r="E58" s="193"/>
      <c r="F58" s="193">
        <f>-Конструктор!E54/12-Конструктор!E55/12</f>
        <v>0</v>
      </c>
      <c r="G58" s="193">
        <f>-Конструктор!E54/12-Конструктор!E55/12</f>
        <v>0</v>
      </c>
      <c r="H58" s="193">
        <f>G58</f>
        <v>0</v>
      </c>
      <c r="I58" s="193">
        <f t="shared" ref="I58:BT58" si="86">H58</f>
        <v>0</v>
      </c>
      <c r="J58" s="193">
        <f t="shared" si="86"/>
        <v>0</v>
      </c>
      <c r="K58" s="193">
        <f t="shared" si="86"/>
        <v>0</v>
      </c>
      <c r="L58" s="193">
        <f t="shared" si="86"/>
        <v>0</v>
      </c>
      <c r="M58" s="193">
        <f t="shared" si="86"/>
        <v>0</v>
      </c>
      <c r="N58" s="193">
        <f t="shared" si="86"/>
        <v>0</v>
      </c>
      <c r="O58" s="193">
        <f t="shared" si="86"/>
        <v>0</v>
      </c>
      <c r="P58" s="193">
        <f t="shared" si="86"/>
        <v>0</v>
      </c>
      <c r="Q58" s="193">
        <f t="shared" si="86"/>
        <v>0</v>
      </c>
      <c r="R58" s="193">
        <f>-Конструктор!F54/12-Конструктор!F55/12</f>
        <v>0</v>
      </c>
      <c r="S58" s="193">
        <f t="shared" si="86"/>
        <v>0</v>
      </c>
      <c r="T58" s="193">
        <f t="shared" si="86"/>
        <v>0</v>
      </c>
      <c r="U58" s="193">
        <f t="shared" si="86"/>
        <v>0</v>
      </c>
      <c r="V58" s="193">
        <f t="shared" si="86"/>
        <v>0</v>
      </c>
      <c r="W58" s="193">
        <f t="shared" si="86"/>
        <v>0</v>
      </c>
      <c r="X58" s="193">
        <f t="shared" si="86"/>
        <v>0</v>
      </c>
      <c r="Y58" s="193">
        <f t="shared" si="86"/>
        <v>0</v>
      </c>
      <c r="Z58" s="193">
        <f t="shared" si="86"/>
        <v>0</v>
      </c>
      <c r="AA58" s="193">
        <f t="shared" si="86"/>
        <v>0</v>
      </c>
      <c r="AB58" s="193">
        <f t="shared" si="86"/>
        <v>0</v>
      </c>
      <c r="AC58" s="193">
        <f t="shared" si="86"/>
        <v>0</v>
      </c>
      <c r="AD58" s="193">
        <f>-Конструктор!G54/12-Конструктор!G55/12</f>
        <v>0</v>
      </c>
      <c r="AE58" s="193">
        <f t="shared" si="86"/>
        <v>0</v>
      </c>
      <c r="AF58" s="193">
        <f t="shared" si="86"/>
        <v>0</v>
      </c>
      <c r="AG58" s="193">
        <f t="shared" si="86"/>
        <v>0</v>
      </c>
      <c r="AH58" s="193">
        <f t="shared" si="86"/>
        <v>0</v>
      </c>
      <c r="AI58" s="193">
        <f t="shared" si="86"/>
        <v>0</v>
      </c>
      <c r="AJ58" s="193">
        <f t="shared" si="86"/>
        <v>0</v>
      </c>
      <c r="AK58" s="193">
        <f t="shared" si="86"/>
        <v>0</v>
      </c>
      <c r="AL58" s="193">
        <f t="shared" si="86"/>
        <v>0</v>
      </c>
      <c r="AM58" s="193">
        <f t="shared" si="86"/>
        <v>0</v>
      </c>
      <c r="AN58" s="193">
        <f t="shared" si="86"/>
        <v>0</v>
      </c>
      <c r="AO58" s="193">
        <f t="shared" si="86"/>
        <v>0</v>
      </c>
      <c r="AP58" s="193">
        <f>-Конструктор!H54/12-Конструктор!H55/12</f>
        <v>0</v>
      </c>
      <c r="AQ58" s="193">
        <f t="shared" si="86"/>
        <v>0</v>
      </c>
      <c r="AR58" s="193">
        <f t="shared" si="86"/>
        <v>0</v>
      </c>
      <c r="AS58" s="193">
        <f t="shared" si="86"/>
        <v>0</v>
      </c>
      <c r="AT58" s="193">
        <f t="shared" si="86"/>
        <v>0</v>
      </c>
      <c r="AU58" s="193">
        <f t="shared" si="86"/>
        <v>0</v>
      </c>
      <c r="AV58" s="193">
        <f t="shared" si="86"/>
        <v>0</v>
      </c>
      <c r="AW58" s="193">
        <f t="shared" si="86"/>
        <v>0</v>
      </c>
      <c r="AX58" s="193">
        <f t="shared" si="86"/>
        <v>0</v>
      </c>
      <c r="AY58" s="193">
        <f t="shared" si="86"/>
        <v>0</v>
      </c>
      <c r="AZ58" s="193">
        <f t="shared" si="86"/>
        <v>0</v>
      </c>
      <c r="BA58" s="193">
        <f t="shared" si="86"/>
        <v>0</v>
      </c>
      <c r="BB58" s="193">
        <f>-Конструктор!I54/12-Конструктор!I55/12</f>
        <v>0</v>
      </c>
      <c r="BC58" s="193">
        <f t="shared" si="86"/>
        <v>0</v>
      </c>
      <c r="BD58" s="193">
        <f t="shared" si="86"/>
        <v>0</v>
      </c>
      <c r="BE58" s="193">
        <f t="shared" si="86"/>
        <v>0</v>
      </c>
      <c r="BF58" s="193">
        <f t="shared" si="86"/>
        <v>0</v>
      </c>
      <c r="BG58" s="193">
        <f t="shared" si="86"/>
        <v>0</v>
      </c>
      <c r="BH58" s="193">
        <f t="shared" si="86"/>
        <v>0</v>
      </c>
      <c r="BI58" s="193">
        <f t="shared" si="86"/>
        <v>0</v>
      </c>
      <c r="BJ58" s="193">
        <f t="shared" si="86"/>
        <v>0</v>
      </c>
      <c r="BK58" s="193">
        <f t="shared" si="86"/>
        <v>0</v>
      </c>
      <c r="BL58" s="193">
        <f t="shared" si="86"/>
        <v>0</v>
      </c>
      <c r="BM58" s="193">
        <f t="shared" si="86"/>
        <v>0</v>
      </c>
      <c r="BN58" s="193">
        <f t="shared" si="86"/>
        <v>0</v>
      </c>
      <c r="BO58" s="193">
        <f t="shared" si="86"/>
        <v>0</v>
      </c>
      <c r="BP58" s="193">
        <f t="shared" si="86"/>
        <v>0</v>
      </c>
      <c r="BQ58" s="193">
        <f t="shared" si="86"/>
        <v>0</v>
      </c>
      <c r="BR58" s="193">
        <f t="shared" si="86"/>
        <v>0</v>
      </c>
      <c r="BS58" s="193">
        <f t="shared" si="86"/>
        <v>0</v>
      </c>
      <c r="BT58" s="193">
        <f t="shared" si="86"/>
        <v>0</v>
      </c>
      <c r="BU58" s="193">
        <f t="shared" ref="BU58:DS58" si="87">BT58</f>
        <v>0</v>
      </c>
      <c r="BV58" s="193">
        <f t="shared" si="87"/>
        <v>0</v>
      </c>
      <c r="BW58" s="193">
        <f t="shared" si="87"/>
        <v>0</v>
      </c>
      <c r="BX58" s="193">
        <f t="shared" si="87"/>
        <v>0</v>
      </c>
      <c r="BY58" s="193">
        <f t="shared" si="87"/>
        <v>0</v>
      </c>
      <c r="BZ58" s="193">
        <f t="shared" si="87"/>
        <v>0</v>
      </c>
      <c r="CA58" s="193">
        <f t="shared" si="87"/>
        <v>0</v>
      </c>
      <c r="CB58" s="193">
        <f t="shared" si="87"/>
        <v>0</v>
      </c>
      <c r="CC58" s="193">
        <f t="shared" si="87"/>
        <v>0</v>
      </c>
      <c r="CD58" s="193">
        <f t="shared" si="87"/>
        <v>0</v>
      </c>
      <c r="CE58" s="193">
        <f t="shared" si="87"/>
        <v>0</v>
      </c>
      <c r="CF58" s="193">
        <f t="shared" si="87"/>
        <v>0</v>
      </c>
      <c r="CG58" s="193">
        <f t="shared" si="87"/>
        <v>0</v>
      </c>
      <c r="CH58" s="193">
        <f t="shared" si="87"/>
        <v>0</v>
      </c>
      <c r="CI58" s="193">
        <f t="shared" si="87"/>
        <v>0</v>
      </c>
      <c r="CJ58" s="193">
        <f t="shared" si="87"/>
        <v>0</v>
      </c>
      <c r="CK58" s="193">
        <f t="shared" si="87"/>
        <v>0</v>
      </c>
      <c r="CL58" s="193">
        <f t="shared" si="87"/>
        <v>0</v>
      </c>
      <c r="CM58" s="193">
        <f t="shared" si="87"/>
        <v>0</v>
      </c>
      <c r="CN58" s="193">
        <f t="shared" si="87"/>
        <v>0</v>
      </c>
      <c r="CO58" s="193">
        <f t="shared" si="87"/>
        <v>0</v>
      </c>
      <c r="CP58" s="193">
        <f t="shared" si="87"/>
        <v>0</v>
      </c>
      <c r="CQ58" s="193">
        <f t="shared" si="87"/>
        <v>0</v>
      </c>
      <c r="CR58" s="193">
        <f t="shared" si="87"/>
        <v>0</v>
      </c>
      <c r="CS58" s="193">
        <f t="shared" si="87"/>
        <v>0</v>
      </c>
      <c r="CT58" s="193">
        <f t="shared" si="87"/>
        <v>0</v>
      </c>
      <c r="CU58" s="193">
        <f t="shared" si="87"/>
        <v>0</v>
      </c>
      <c r="CV58" s="193">
        <f t="shared" si="87"/>
        <v>0</v>
      </c>
      <c r="CW58" s="193">
        <f t="shared" si="87"/>
        <v>0</v>
      </c>
      <c r="CX58" s="193">
        <f t="shared" si="87"/>
        <v>0</v>
      </c>
      <c r="CY58" s="193">
        <f t="shared" si="87"/>
        <v>0</v>
      </c>
      <c r="CZ58" s="193">
        <f t="shared" si="87"/>
        <v>0</v>
      </c>
      <c r="DA58" s="193">
        <f t="shared" si="87"/>
        <v>0</v>
      </c>
      <c r="DB58" s="193">
        <f t="shared" si="87"/>
        <v>0</v>
      </c>
      <c r="DC58" s="193">
        <f t="shared" si="87"/>
        <v>0</v>
      </c>
      <c r="DD58" s="193">
        <f t="shared" si="87"/>
        <v>0</v>
      </c>
      <c r="DE58" s="193">
        <f t="shared" si="87"/>
        <v>0</v>
      </c>
      <c r="DF58" s="193">
        <f t="shared" si="87"/>
        <v>0</v>
      </c>
      <c r="DG58" s="193">
        <f t="shared" si="87"/>
        <v>0</v>
      </c>
      <c r="DH58" s="193">
        <f t="shared" si="87"/>
        <v>0</v>
      </c>
      <c r="DI58" s="193">
        <f t="shared" si="87"/>
        <v>0</v>
      </c>
      <c r="DJ58" s="193">
        <f t="shared" si="87"/>
        <v>0</v>
      </c>
      <c r="DK58" s="193">
        <f t="shared" si="87"/>
        <v>0</v>
      </c>
      <c r="DL58" s="193">
        <f t="shared" si="87"/>
        <v>0</v>
      </c>
      <c r="DM58" s="193">
        <f t="shared" si="87"/>
        <v>0</v>
      </c>
      <c r="DN58" s="193">
        <f t="shared" si="87"/>
        <v>0</v>
      </c>
      <c r="DO58" s="193">
        <f t="shared" si="87"/>
        <v>0</v>
      </c>
      <c r="DP58" s="193">
        <f t="shared" si="87"/>
        <v>0</v>
      </c>
      <c r="DQ58" s="193">
        <f t="shared" si="87"/>
        <v>0</v>
      </c>
      <c r="DR58" s="193">
        <f t="shared" si="87"/>
        <v>0</v>
      </c>
      <c r="DS58" s="193">
        <f t="shared" si="87"/>
        <v>0</v>
      </c>
    </row>
    <row r="59" spans="1:123" s="188" customFormat="1" x14ac:dyDescent="0.25">
      <c r="A59" s="189"/>
      <c r="B59" s="621"/>
      <c r="C59" s="618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</row>
    <row r="60" spans="1:123" s="188" customFormat="1" x14ac:dyDescent="0.25">
      <c r="A60" s="189"/>
      <c r="B60" s="621"/>
      <c r="C60" s="618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</row>
    <row r="61" spans="1:123" s="188" customFormat="1" x14ac:dyDescent="0.25">
      <c r="A61" s="189">
        <v>4</v>
      </c>
      <c r="B61" s="609" t="s">
        <v>352</v>
      </c>
      <c r="C61" s="610"/>
      <c r="D61" s="196">
        <f t="shared" ref="D61:BO61" si="88">SUM(D62:D63)</f>
        <v>0</v>
      </c>
      <c r="E61" s="197">
        <f t="shared" si="88"/>
        <v>0</v>
      </c>
      <c r="F61" s="197">
        <f t="shared" si="88"/>
        <v>0</v>
      </c>
      <c r="G61" s="197">
        <f t="shared" si="88"/>
        <v>0</v>
      </c>
      <c r="H61" s="197">
        <f t="shared" si="88"/>
        <v>0</v>
      </c>
      <c r="I61" s="197">
        <f t="shared" si="88"/>
        <v>0</v>
      </c>
      <c r="J61" s="197">
        <f t="shared" si="88"/>
        <v>0</v>
      </c>
      <c r="K61" s="197">
        <f t="shared" si="88"/>
        <v>0</v>
      </c>
      <c r="L61" s="197">
        <f t="shared" si="88"/>
        <v>0</v>
      </c>
      <c r="M61" s="197">
        <f t="shared" si="88"/>
        <v>0</v>
      </c>
      <c r="N61" s="197">
        <f t="shared" si="88"/>
        <v>0</v>
      </c>
      <c r="O61" s="197">
        <f t="shared" si="88"/>
        <v>0</v>
      </c>
      <c r="P61" s="197">
        <f t="shared" si="88"/>
        <v>0</v>
      </c>
      <c r="Q61" s="197">
        <f t="shared" si="88"/>
        <v>0</v>
      </c>
      <c r="R61" s="197">
        <f t="shared" si="88"/>
        <v>0</v>
      </c>
      <c r="S61" s="197">
        <f t="shared" si="88"/>
        <v>0</v>
      </c>
      <c r="T61" s="197">
        <f t="shared" si="88"/>
        <v>0</v>
      </c>
      <c r="U61" s="197">
        <f t="shared" si="88"/>
        <v>0</v>
      </c>
      <c r="V61" s="197">
        <f t="shared" si="88"/>
        <v>0</v>
      </c>
      <c r="W61" s="197">
        <f t="shared" si="88"/>
        <v>0</v>
      </c>
      <c r="X61" s="197">
        <f t="shared" si="88"/>
        <v>0</v>
      </c>
      <c r="Y61" s="197">
        <f t="shared" si="88"/>
        <v>0</v>
      </c>
      <c r="Z61" s="197">
        <f t="shared" si="88"/>
        <v>0</v>
      </c>
      <c r="AA61" s="197">
        <f t="shared" si="88"/>
        <v>0</v>
      </c>
      <c r="AB61" s="197">
        <f t="shared" si="88"/>
        <v>0</v>
      </c>
      <c r="AC61" s="197">
        <f t="shared" si="88"/>
        <v>0</v>
      </c>
      <c r="AD61" s="197">
        <f t="shared" si="88"/>
        <v>0</v>
      </c>
      <c r="AE61" s="197">
        <f t="shared" si="88"/>
        <v>0</v>
      </c>
      <c r="AF61" s="197">
        <f t="shared" si="88"/>
        <v>0</v>
      </c>
      <c r="AG61" s="197">
        <f t="shared" si="88"/>
        <v>0</v>
      </c>
      <c r="AH61" s="197">
        <f t="shared" si="88"/>
        <v>0</v>
      </c>
      <c r="AI61" s="197">
        <f t="shared" si="88"/>
        <v>0</v>
      </c>
      <c r="AJ61" s="197">
        <f t="shared" si="88"/>
        <v>0</v>
      </c>
      <c r="AK61" s="197">
        <f t="shared" si="88"/>
        <v>0</v>
      </c>
      <c r="AL61" s="197">
        <f t="shared" si="88"/>
        <v>0</v>
      </c>
      <c r="AM61" s="197">
        <f t="shared" si="88"/>
        <v>0</v>
      </c>
      <c r="AN61" s="197">
        <f t="shared" si="88"/>
        <v>0</v>
      </c>
      <c r="AO61" s="197">
        <f t="shared" si="88"/>
        <v>0</v>
      </c>
      <c r="AP61" s="197">
        <f t="shared" si="88"/>
        <v>0</v>
      </c>
      <c r="AQ61" s="197">
        <f t="shared" si="88"/>
        <v>0</v>
      </c>
      <c r="AR61" s="197">
        <f t="shared" si="88"/>
        <v>0</v>
      </c>
      <c r="AS61" s="197">
        <f t="shared" si="88"/>
        <v>0</v>
      </c>
      <c r="AT61" s="197">
        <f t="shared" si="88"/>
        <v>0</v>
      </c>
      <c r="AU61" s="197">
        <f t="shared" si="88"/>
        <v>0</v>
      </c>
      <c r="AV61" s="197">
        <f t="shared" si="88"/>
        <v>0</v>
      </c>
      <c r="AW61" s="197">
        <f t="shared" si="88"/>
        <v>0</v>
      </c>
      <c r="AX61" s="197">
        <f t="shared" si="88"/>
        <v>0</v>
      </c>
      <c r="AY61" s="197">
        <f t="shared" si="88"/>
        <v>0</v>
      </c>
      <c r="AZ61" s="197">
        <f t="shared" si="88"/>
        <v>0</v>
      </c>
      <c r="BA61" s="197">
        <f t="shared" si="88"/>
        <v>0</v>
      </c>
      <c r="BB61" s="197">
        <f t="shared" si="88"/>
        <v>0</v>
      </c>
      <c r="BC61" s="197">
        <f t="shared" si="88"/>
        <v>0</v>
      </c>
      <c r="BD61" s="197">
        <f t="shared" si="88"/>
        <v>0</v>
      </c>
      <c r="BE61" s="197">
        <f t="shared" si="88"/>
        <v>0</v>
      </c>
      <c r="BF61" s="197">
        <f t="shared" si="88"/>
        <v>0</v>
      </c>
      <c r="BG61" s="197">
        <f t="shared" si="88"/>
        <v>0</v>
      </c>
      <c r="BH61" s="197">
        <f t="shared" si="88"/>
        <v>0</v>
      </c>
      <c r="BI61" s="197">
        <f t="shared" si="88"/>
        <v>0</v>
      </c>
      <c r="BJ61" s="197">
        <f t="shared" si="88"/>
        <v>0</v>
      </c>
      <c r="BK61" s="197">
        <f t="shared" si="88"/>
        <v>0</v>
      </c>
      <c r="BL61" s="197">
        <f t="shared" si="88"/>
        <v>0</v>
      </c>
      <c r="BM61" s="197">
        <f t="shared" si="88"/>
        <v>0</v>
      </c>
      <c r="BN61" s="197">
        <f t="shared" si="88"/>
        <v>0</v>
      </c>
      <c r="BO61" s="197">
        <f t="shared" si="88"/>
        <v>0</v>
      </c>
      <c r="BP61" s="197">
        <f t="shared" ref="BP61:DS61" si="89">SUM(BP62:BP63)</f>
        <v>0</v>
      </c>
      <c r="BQ61" s="197">
        <f t="shared" si="89"/>
        <v>0</v>
      </c>
      <c r="BR61" s="197">
        <f t="shared" si="89"/>
        <v>0</v>
      </c>
      <c r="BS61" s="197">
        <f t="shared" si="89"/>
        <v>0</v>
      </c>
      <c r="BT61" s="197">
        <f t="shared" si="89"/>
        <v>0</v>
      </c>
      <c r="BU61" s="197">
        <f t="shared" si="89"/>
        <v>0</v>
      </c>
      <c r="BV61" s="197">
        <f t="shared" si="89"/>
        <v>0</v>
      </c>
      <c r="BW61" s="197">
        <f t="shared" si="89"/>
        <v>0</v>
      </c>
      <c r="BX61" s="197">
        <f t="shared" si="89"/>
        <v>0</v>
      </c>
      <c r="BY61" s="197">
        <f t="shared" si="89"/>
        <v>0</v>
      </c>
      <c r="BZ61" s="197">
        <f t="shared" si="89"/>
        <v>0</v>
      </c>
      <c r="CA61" s="197">
        <f t="shared" si="89"/>
        <v>0</v>
      </c>
      <c r="CB61" s="197">
        <f t="shared" si="89"/>
        <v>0</v>
      </c>
      <c r="CC61" s="197">
        <f t="shared" si="89"/>
        <v>0</v>
      </c>
      <c r="CD61" s="197">
        <f t="shared" si="89"/>
        <v>0</v>
      </c>
      <c r="CE61" s="197">
        <f t="shared" si="89"/>
        <v>0</v>
      </c>
      <c r="CF61" s="197">
        <f t="shared" si="89"/>
        <v>0</v>
      </c>
      <c r="CG61" s="197">
        <f t="shared" si="89"/>
        <v>0</v>
      </c>
      <c r="CH61" s="197">
        <f t="shared" si="89"/>
        <v>0</v>
      </c>
      <c r="CI61" s="197">
        <f t="shared" si="89"/>
        <v>0</v>
      </c>
      <c r="CJ61" s="197">
        <f t="shared" si="89"/>
        <v>0</v>
      </c>
      <c r="CK61" s="197">
        <f t="shared" si="89"/>
        <v>0</v>
      </c>
      <c r="CL61" s="197">
        <f t="shared" si="89"/>
        <v>0</v>
      </c>
      <c r="CM61" s="197">
        <f t="shared" si="89"/>
        <v>0</v>
      </c>
      <c r="CN61" s="197">
        <f t="shared" si="89"/>
        <v>0</v>
      </c>
      <c r="CO61" s="197">
        <f t="shared" si="89"/>
        <v>0</v>
      </c>
      <c r="CP61" s="197">
        <f t="shared" si="89"/>
        <v>0</v>
      </c>
      <c r="CQ61" s="197">
        <f t="shared" si="89"/>
        <v>0</v>
      </c>
      <c r="CR61" s="197">
        <f t="shared" si="89"/>
        <v>0</v>
      </c>
      <c r="CS61" s="197">
        <f t="shared" si="89"/>
        <v>0</v>
      </c>
      <c r="CT61" s="197">
        <f t="shared" si="89"/>
        <v>0</v>
      </c>
      <c r="CU61" s="197">
        <f t="shared" si="89"/>
        <v>0</v>
      </c>
      <c r="CV61" s="197">
        <f t="shared" si="89"/>
        <v>0</v>
      </c>
      <c r="CW61" s="197">
        <f t="shared" si="89"/>
        <v>0</v>
      </c>
      <c r="CX61" s="197">
        <f t="shared" si="89"/>
        <v>0</v>
      </c>
      <c r="CY61" s="197">
        <f t="shared" si="89"/>
        <v>0</v>
      </c>
      <c r="CZ61" s="197">
        <f t="shared" si="89"/>
        <v>0</v>
      </c>
      <c r="DA61" s="197">
        <f t="shared" si="89"/>
        <v>0</v>
      </c>
      <c r="DB61" s="197">
        <f t="shared" si="89"/>
        <v>0</v>
      </c>
      <c r="DC61" s="197">
        <f t="shared" si="89"/>
        <v>0</v>
      </c>
      <c r="DD61" s="197">
        <f t="shared" si="89"/>
        <v>0</v>
      </c>
      <c r="DE61" s="197">
        <f t="shared" si="89"/>
        <v>0</v>
      </c>
      <c r="DF61" s="197">
        <f t="shared" si="89"/>
        <v>0</v>
      </c>
      <c r="DG61" s="197">
        <f t="shared" si="89"/>
        <v>0</v>
      </c>
      <c r="DH61" s="197">
        <f t="shared" si="89"/>
        <v>0</v>
      </c>
      <c r="DI61" s="197">
        <f t="shared" si="89"/>
        <v>0</v>
      </c>
      <c r="DJ61" s="197">
        <f t="shared" si="89"/>
        <v>0</v>
      </c>
      <c r="DK61" s="197">
        <f t="shared" si="89"/>
        <v>0</v>
      </c>
      <c r="DL61" s="197">
        <f t="shared" si="89"/>
        <v>0</v>
      </c>
      <c r="DM61" s="197">
        <f t="shared" si="89"/>
        <v>0</v>
      </c>
      <c r="DN61" s="197">
        <f t="shared" si="89"/>
        <v>0</v>
      </c>
      <c r="DO61" s="197">
        <f t="shared" si="89"/>
        <v>0</v>
      </c>
      <c r="DP61" s="197">
        <f t="shared" si="89"/>
        <v>0</v>
      </c>
      <c r="DQ61" s="197">
        <f t="shared" si="89"/>
        <v>0</v>
      </c>
      <c r="DR61" s="197">
        <f t="shared" si="89"/>
        <v>0</v>
      </c>
      <c r="DS61" s="197">
        <f t="shared" si="89"/>
        <v>0</v>
      </c>
    </row>
    <row r="62" spans="1:123" s="188" customFormat="1" x14ac:dyDescent="0.25">
      <c r="A62" s="189"/>
      <c r="B62" s="622"/>
      <c r="C62" s="623"/>
      <c r="D62" s="198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</row>
    <row r="63" spans="1:123" s="195" customFormat="1" x14ac:dyDescent="0.25">
      <c r="A63" s="192"/>
      <c r="B63" s="622"/>
      <c r="C63" s="623"/>
      <c r="D63" s="198"/>
      <c r="E63" s="199"/>
      <c r="F63" s="199"/>
      <c r="G63" s="199"/>
      <c r="H63" s="199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</row>
    <row r="64" spans="1:123" s="195" customFormat="1" x14ac:dyDescent="0.25">
      <c r="A64" s="192">
        <v>5</v>
      </c>
      <c r="B64" s="609" t="s">
        <v>353</v>
      </c>
      <c r="C64" s="610"/>
      <c r="D64" s="196">
        <f t="shared" ref="D64:BO64" si="90">SUM(D65:D67)</f>
        <v>0</v>
      </c>
      <c r="E64" s="197">
        <f t="shared" si="90"/>
        <v>0</v>
      </c>
      <c r="F64" s="197">
        <f t="shared" si="90"/>
        <v>0</v>
      </c>
      <c r="G64" s="197">
        <f t="shared" si="90"/>
        <v>0</v>
      </c>
      <c r="H64" s="197">
        <f t="shared" si="90"/>
        <v>0</v>
      </c>
      <c r="I64" s="197">
        <f t="shared" si="90"/>
        <v>0</v>
      </c>
      <c r="J64" s="197">
        <f t="shared" si="90"/>
        <v>0</v>
      </c>
      <c r="K64" s="197">
        <f t="shared" si="90"/>
        <v>0</v>
      </c>
      <c r="L64" s="197">
        <f t="shared" si="90"/>
        <v>0</v>
      </c>
      <c r="M64" s="197">
        <f t="shared" si="90"/>
        <v>0</v>
      </c>
      <c r="N64" s="197">
        <f t="shared" si="90"/>
        <v>0</v>
      </c>
      <c r="O64" s="197">
        <f t="shared" si="90"/>
        <v>0</v>
      </c>
      <c r="P64" s="197">
        <f t="shared" si="90"/>
        <v>0</v>
      </c>
      <c r="Q64" s="197">
        <f t="shared" si="90"/>
        <v>0</v>
      </c>
      <c r="R64" s="197">
        <f t="shared" si="90"/>
        <v>0</v>
      </c>
      <c r="S64" s="197">
        <f t="shared" si="90"/>
        <v>0</v>
      </c>
      <c r="T64" s="197">
        <f t="shared" si="90"/>
        <v>0</v>
      </c>
      <c r="U64" s="197">
        <f t="shared" si="90"/>
        <v>0</v>
      </c>
      <c r="V64" s="197">
        <f t="shared" si="90"/>
        <v>0</v>
      </c>
      <c r="W64" s="197">
        <f t="shared" si="90"/>
        <v>0</v>
      </c>
      <c r="X64" s="197">
        <f t="shared" si="90"/>
        <v>0</v>
      </c>
      <c r="Y64" s="197">
        <f t="shared" si="90"/>
        <v>0</v>
      </c>
      <c r="Z64" s="197">
        <f t="shared" si="90"/>
        <v>0</v>
      </c>
      <c r="AA64" s="197">
        <f t="shared" si="90"/>
        <v>0</v>
      </c>
      <c r="AB64" s="197">
        <f t="shared" si="90"/>
        <v>0</v>
      </c>
      <c r="AC64" s="197">
        <f t="shared" si="90"/>
        <v>0</v>
      </c>
      <c r="AD64" s="197">
        <f t="shared" si="90"/>
        <v>0</v>
      </c>
      <c r="AE64" s="197">
        <f t="shared" si="90"/>
        <v>0</v>
      </c>
      <c r="AF64" s="197">
        <f t="shared" si="90"/>
        <v>0</v>
      </c>
      <c r="AG64" s="197">
        <f t="shared" si="90"/>
        <v>0</v>
      </c>
      <c r="AH64" s="197">
        <f t="shared" si="90"/>
        <v>0</v>
      </c>
      <c r="AI64" s="197">
        <f t="shared" si="90"/>
        <v>0</v>
      </c>
      <c r="AJ64" s="197">
        <f t="shared" si="90"/>
        <v>0</v>
      </c>
      <c r="AK64" s="197">
        <f t="shared" si="90"/>
        <v>0</v>
      </c>
      <c r="AL64" s="197">
        <f t="shared" si="90"/>
        <v>0</v>
      </c>
      <c r="AM64" s="197">
        <f t="shared" si="90"/>
        <v>0</v>
      </c>
      <c r="AN64" s="197">
        <f t="shared" si="90"/>
        <v>6.0416666666666665E-3</v>
      </c>
      <c r="AO64" s="197">
        <f t="shared" si="90"/>
        <v>0</v>
      </c>
      <c r="AP64" s="197">
        <f t="shared" si="90"/>
        <v>0</v>
      </c>
      <c r="AQ64" s="197">
        <f t="shared" si="90"/>
        <v>0</v>
      </c>
      <c r="AR64" s="197">
        <f t="shared" si="90"/>
        <v>0</v>
      </c>
      <c r="AS64" s="197">
        <f t="shared" si="90"/>
        <v>0</v>
      </c>
      <c r="AT64" s="197">
        <f t="shared" si="90"/>
        <v>0</v>
      </c>
      <c r="AU64" s="197">
        <f t="shared" si="90"/>
        <v>0</v>
      </c>
      <c r="AV64" s="197">
        <f t="shared" si="90"/>
        <v>0</v>
      </c>
      <c r="AW64" s="197">
        <f t="shared" si="90"/>
        <v>0</v>
      </c>
      <c r="AX64" s="197">
        <f t="shared" si="90"/>
        <v>0</v>
      </c>
      <c r="AY64" s="197">
        <f t="shared" si="90"/>
        <v>0</v>
      </c>
      <c r="AZ64" s="197">
        <f t="shared" si="90"/>
        <v>0</v>
      </c>
      <c r="BA64" s="197">
        <f t="shared" si="90"/>
        <v>0</v>
      </c>
      <c r="BB64" s="197">
        <f t="shared" si="90"/>
        <v>0</v>
      </c>
      <c r="BC64" s="197">
        <f t="shared" si="90"/>
        <v>0</v>
      </c>
      <c r="BD64" s="197">
        <f t="shared" si="90"/>
        <v>0</v>
      </c>
      <c r="BE64" s="197">
        <f t="shared" si="90"/>
        <v>0</v>
      </c>
      <c r="BF64" s="197">
        <f t="shared" si="90"/>
        <v>0</v>
      </c>
      <c r="BG64" s="197">
        <f t="shared" si="90"/>
        <v>0</v>
      </c>
      <c r="BH64" s="197">
        <f t="shared" si="90"/>
        <v>0</v>
      </c>
      <c r="BI64" s="197">
        <f t="shared" si="90"/>
        <v>0</v>
      </c>
      <c r="BJ64" s="197">
        <f t="shared" si="90"/>
        <v>0</v>
      </c>
      <c r="BK64" s="197">
        <f t="shared" si="90"/>
        <v>0</v>
      </c>
      <c r="BL64" s="197">
        <f t="shared" si="90"/>
        <v>0</v>
      </c>
      <c r="BM64" s="197">
        <f t="shared" si="90"/>
        <v>0</v>
      </c>
      <c r="BN64" s="197">
        <f t="shared" si="90"/>
        <v>0</v>
      </c>
      <c r="BO64" s="197">
        <f t="shared" si="90"/>
        <v>0</v>
      </c>
      <c r="BP64" s="197">
        <f t="shared" ref="BP64:DS64" si="91">SUM(BP65:BP67)</f>
        <v>0</v>
      </c>
      <c r="BQ64" s="197">
        <f t="shared" si="91"/>
        <v>0</v>
      </c>
      <c r="BR64" s="197">
        <f t="shared" si="91"/>
        <v>0</v>
      </c>
      <c r="BS64" s="197">
        <f t="shared" si="91"/>
        <v>0</v>
      </c>
      <c r="BT64" s="197">
        <f t="shared" si="91"/>
        <v>0</v>
      </c>
      <c r="BU64" s="197">
        <f t="shared" si="91"/>
        <v>0</v>
      </c>
      <c r="BV64" s="197">
        <f t="shared" si="91"/>
        <v>0</v>
      </c>
      <c r="BW64" s="197">
        <f t="shared" si="91"/>
        <v>0</v>
      </c>
      <c r="BX64" s="197">
        <f t="shared" si="91"/>
        <v>0</v>
      </c>
      <c r="BY64" s="197">
        <f t="shared" si="91"/>
        <v>0</v>
      </c>
      <c r="BZ64" s="197">
        <f t="shared" si="91"/>
        <v>0</v>
      </c>
      <c r="CA64" s="197">
        <f t="shared" si="91"/>
        <v>0</v>
      </c>
      <c r="CB64" s="197">
        <f t="shared" si="91"/>
        <v>0</v>
      </c>
      <c r="CC64" s="197">
        <f t="shared" si="91"/>
        <v>0</v>
      </c>
      <c r="CD64" s="197">
        <f t="shared" si="91"/>
        <v>0</v>
      </c>
      <c r="CE64" s="197">
        <f t="shared" si="91"/>
        <v>0</v>
      </c>
      <c r="CF64" s="197">
        <f t="shared" si="91"/>
        <v>0</v>
      </c>
      <c r="CG64" s="197">
        <f t="shared" si="91"/>
        <v>0</v>
      </c>
      <c r="CH64" s="197">
        <f t="shared" si="91"/>
        <v>0</v>
      </c>
      <c r="CI64" s="197">
        <f t="shared" si="91"/>
        <v>0</v>
      </c>
      <c r="CJ64" s="197">
        <f t="shared" si="91"/>
        <v>0</v>
      </c>
      <c r="CK64" s="197">
        <f t="shared" si="91"/>
        <v>0</v>
      </c>
      <c r="CL64" s="197">
        <f t="shared" si="91"/>
        <v>0</v>
      </c>
      <c r="CM64" s="197">
        <f t="shared" si="91"/>
        <v>0</v>
      </c>
      <c r="CN64" s="197">
        <f t="shared" si="91"/>
        <v>0</v>
      </c>
      <c r="CO64" s="197">
        <f t="shared" si="91"/>
        <v>0</v>
      </c>
      <c r="CP64" s="197">
        <f t="shared" si="91"/>
        <v>0</v>
      </c>
      <c r="CQ64" s="197">
        <f t="shared" si="91"/>
        <v>0</v>
      </c>
      <c r="CR64" s="197">
        <f t="shared" si="91"/>
        <v>0</v>
      </c>
      <c r="CS64" s="197">
        <f t="shared" si="91"/>
        <v>0</v>
      </c>
      <c r="CT64" s="197">
        <f t="shared" si="91"/>
        <v>0</v>
      </c>
      <c r="CU64" s="197">
        <f t="shared" si="91"/>
        <v>0</v>
      </c>
      <c r="CV64" s="197">
        <f t="shared" si="91"/>
        <v>0</v>
      </c>
      <c r="CW64" s="197">
        <f t="shared" si="91"/>
        <v>0</v>
      </c>
      <c r="CX64" s="197">
        <f t="shared" si="91"/>
        <v>0</v>
      </c>
      <c r="CY64" s="197">
        <f t="shared" si="91"/>
        <v>0</v>
      </c>
      <c r="CZ64" s="197">
        <f t="shared" si="91"/>
        <v>0</v>
      </c>
      <c r="DA64" s="197">
        <f t="shared" si="91"/>
        <v>0</v>
      </c>
      <c r="DB64" s="197">
        <f t="shared" si="91"/>
        <v>0</v>
      </c>
      <c r="DC64" s="197">
        <f t="shared" si="91"/>
        <v>0</v>
      </c>
      <c r="DD64" s="197">
        <f t="shared" si="91"/>
        <v>0</v>
      </c>
      <c r="DE64" s="197">
        <f t="shared" si="91"/>
        <v>0</v>
      </c>
      <c r="DF64" s="197">
        <f t="shared" si="91"/>
        <v>0</v>
      </c>
      <c r="DG64" s="197">
        <f t="shared" si="91"/>
        <v>0</v>
      </c>
      <c r="DH64" s="197">
        <f t="shared" si="91"/>
        <v>0</v>
      </c>
      <c r="DI64" s="197">
        <f t="shared" si="91"/>
        <v>0</v>
      </c>
      <c r="DJ64" s="197">
        <f t="shared" si="91"/>
        <v>0</v>
      </c>
      <c r="DK64" s="197">
        <f t="shared" si="91"/>
        <v>0</v>
      </c>
      <c r="DL64" s="197">
        <f t="shared" si="91"/>
        <v>0</v>
      </c>
      <c r="DM64" s="197">
        <f t="shared" si="91"/>
        <v>0</v>
      </c>
      <c r="DN64" s="197">
        <f t="shared" si="91"/>
        <v>0</v>
      </c>
      <c r="DO64" s="197">
        <f t="shared" si="91"/>
        <v>0</v>
      </c>
      <c r="DP64" s="197">
        <f t="shared" si="91"/>
        <v>0</v>
      </c>
      <c r="DQ64" s="197">
        <f t="shared" si="91"/>
        <v>0</v>
      </c>
      <c r="DR64" s="197">
        <f t="shared" si="91"/>
        <v>0</v>
      </c>
      <c r="DS64" s="197">
        <f t="shared" si="91"/>
        <v>0</v>
      </c>
    </row>
    <row r="65" spans="1:123" s="195" customFormat="1" x14ac:dyDescent="0.25">
      <c r="A65" s="192"/>
      <c r="B65" s="624" t="s">
        <v>354</v>
      </c>
      <c r="C65" s="618"/>
      <c r="D65" s="150"/>
      <c r="E65" s="150">
        <f>-Кредит!$E10</f>
        <v>0</v>
      </c>
      <c r="F65" s="150">
        <f>-Кредит!$E11</f>
        <v>0</v>
      </c>
      <c r="G65" s="150">
        <f>-Кредит!$E12</f>
        <v>0</v>
      </c>
      <c r="H65" s="150">
        <f>-Кредит!$E13</f>
        <v>0</v>
      </c>
      <c r="I65" s="150">
        <f>-Кредит!$E14</f>
        <v>0</v>
      </c>
      <c r="J65" s="150">
        <f>-Кредит!$E15</f>
        <v>0</v>
      </c>
      <c r="K65" s="150">
        <f>-Кредит!$E16</f>
        <v>0</v>
      </c>
      <c r="L65" s="150">
        <f>-Кредит!$E17</f>
        <v>0</v>
      </c>
      <c r="M65" s="150">
        <f>-Кредит!$E18</f>
        <v>0</v>
      </c>
      <c r="N65" s="150">
        <f>-Кредит!$E19</f>
        <v>0</v>
      </c>
      <c r="O65" s="150">
        <f>-Кредит!$E20</f>
        <v>0</v>
      </c>
      <c r="P65" s="150">
        <f>-Кредит!$E21</f>
        <v>0</v>
      </c>
      <c r="Q65" s="150">
        <f>-Кредит!$E22</f>
        <v>0</v>
      </c>
      <c r="R65" s="150">
        <f>-Кредит!$E23</f>
        <v>0</v>
      </c>
      <c r="S65" s="150">
        <f>-Кредит!$E24</f>
        <v>0</v>
      </c>
      <c r="T65" s="150">
        <f>-Кредит!$E25</f>
        <v>0</v>
      </c>
      <c r="U65" s="150">
        <f>-Кредит!$E26</f>
        <v>0</v>
      </c>
      <c r="V65" s="150">
        <f>-Кредит!$E27</f>
        <v>0</v>
      </c>
      <c r="W65" s="150">
        <f>-Кредит!$E28</f>
        <v>0</v>
      </c>
      <c r="X65" s="150">
        <f>-Кредит!$E29</f>
        <v>0</v>
      </c>
      <c r="Y65" s="150">
        <f>-Кредит!$E30</f>
        <v>0</v>
      </c>
      <c r="Z65" s="150">
        <f>-Кредит!$E31</f>
        <v>0</v>
      </c>
      <c r="AA65" s="150">
        <f>-Кредит!$E32</f>
        <v>0</v>
      </c>
      <c r="AB65" s="150">
        <f>-Кредит!$E33</f>
        <v>0</v>
      </c>
      <c r="AC65" s="150">
        <f>-Кредит!$E34</f>
        <v>0</v>
      </c>
      <c r="AD65" s="150">
        <f>-Кредит!$E35</f>
        <v>0</v>
      </c>
      <c r="AE65" s="150">
        <f>-Кредит!$E36</f>
        <v>0</v>
      </c>
      <c r="AF65" s="150">
        <f>-Кредит!$E37</f>
        <v>0</v>
      </c>
      <c r="AG65" s="150">
        <f>-Кредит!$E38</f>
        <v>0</v>
      </c>
      <c r="AH65" s="150">
        <f>-Кредит!$E39</f>
        <v>0</v>
      </c>
      <c r="AI65" s="150">
        <f>-Кредит!$E40</f>
        <v>0</v>
      </c>
      <c r="AJ65" s="150">
        <f>-Кредит!$E41</f>
        <v>0</v>
      </c>
      <c r="AK65" s="150">
        <f>-Кредит!$E42</f>
        <v>0</v>
      </c>
      <c r="AL65" s="150">
        <f>-Кредит!$E43</f>
        <v>0</v>
      </c>
      <c r="AM65" s="150">
        <f>-Кредит!$E44</f>
        <v>0</v>
      </c>
      <c r="AN65" s="150">
        <f>-Кредит!$E45</f>
        <v>0</v>
      </c>
      <c r="AO65" s="150">
        <f>-Кредит!$E46</f>
        <v>0</v>
      </c>
      <c r="AP65" s="150">
        <f>-Кредит!$E47</f>
        <v>0</v>
      </c>
      <c r="AQ65" s="150">
        <f>-Кредит!$E48</f>
        <v>0</v>
      </c>
      <c r="AR65" s="150">
        <f>-Кредит!$E49</f>
        <v>0</v>
      </c>
      <c r="AS65" s="150">
        <f>-Кредит!$E50</f>
        <v>0</v>
      </c>
      <c r="AT65" s="150">
        <f>-Кредит!$E51</f>
        <v>0</v>
      </c>
      <c r="AU65" s="150">
        <f>-Кредит!$E52</f>
        <v>0</v>
      </c>
      <c r="AV65" s="150">
        <f>-Кредит!$E53</f>
        <v>0</v>
      </c>
      <c r="AW65" s="150">
        <f>-Кредит!$E54</f>
        <v>0</v>
      </c>
      <c r="AX65" s="150">
        <f>-Кредит!$E55</f>
        <v>0</v>
      </c>
      <c r="AY65" s="150">
        <f>-Кредит!$E56</f>
        <v>0</v>
      </c>
      <c r="AZ65" s="150">
        <f>-Кредит!$E57</f>
        <v>0</v>
      </c>
      <c r="BA65" s="150">
        <f>-Кредит!$E58</f>
        <v>0</v>
      </c>
      <c r="BB65" s="150">
        <f>-Кредит!$E59</f>
        <v>0</v>
      </c>
      <c r="BC65" s="150">
        <f>-Кредит!$E60</f>
        <v>0</v>
      </c>
      <c r="BD65" s="150">
        <f>-Кредит!$E61</f>
        <v>0</v>
      </c>
      <c r="BE65" s="150">
        <f>-Кредит!$E62</f>
        <v>0</v>
      </c>
      <c r="BF65" s="150">
        <f>-Кредит!$E63</f>
        <v>0</v>
      </c>
      <c r="BG65" s="150">
        <f>-Кредит!$E64</f>
        <v>0</v>
      </c>
      <c r="BH65" s="150">
        <f>-Кредит!$E65</f>
        <v>0</v>
      </c>
      <c r="BI65" s="150">
        <f>-Кредит!$E66</f>
        <v>0</v>
      </c>
      <c r="BJ65" s="150">
        <f>-Кредит!$E67</f>
        <v>0</v>
      </c>
      <c r="BK65" s="150">
        <f>-Кредит!$E68</f>
        <v>0</v>
      </c>
      <c r="BL65" s="150">
        <f>-Кредит!$E69</f>
        <v>0</v>
      </c>
      <c r="BM65" s="150">
        <f>-Кредит!$E70</f>
        <v>0</v>
      </c>
      <c r="BN65" s="150">
        <f>-Кредит!$E71</f>
        <v>0</v>
      </c>
      <c r="BO65" s="150">
        <f>-Кредит!$E72</f>
        <v>0</v>
      </c>
      <c r="BP65" s="150">
        <f>-Кредит!$E73</f>
        <v>0</v>
      </c>
      <c r="BQ65" s="150">
        <f>-Кредит!$E74</f>
        <v>0</v>
      </c>
      <c r="BR65" s="150">
        <f>-Кредит!$E75</f>
        <v>0</v>
      </c>
      <c r="BS65" s="150">
        <f>-Кредит!$E76</f>
        <v>0</v>
      </c>
      <c r="BT65" s="150">
        <f>-Кредит!$E77</f>
        <v>0</v>
      </c>
      <c r="BU65" s="150">
        <f>-Кредит!$E78</f>
        <v>0</v>
      </c>
      <c r="BV65" s="150">
        <f>-Кредит!$E79</f>
        <v>0</v>
      </c>
      <c r="BW65" s="150">
        <f>-Кредит!$E80</f>
        <v>0</v>
      </c>
      <c r="BX65" s="150">
        <f>-Кредит!$E81</f>
        <v>0</v>
      </c>
      <c r="BY65" s="150">
        <f>-Кредит!$E82</f>
        <v>0</v>
      </c>
      <c r="BZ65" s="150">
        <f>-Кредит!$E83</f>
        <v>0</v>
      </c>
      <c r="CA65" s="150">
        <f>-Кредит!$E84</f>
        <v>0</v>
      </c>
      <c r="CB65" s="150">
        <f>-Кредит!$E85</f>
        <v>0</v>
      </c>
      <c r="CC65" s="150">
        <f>-Кредит!$E86</f>
        <v>0</v>
      </c>
      <c r="CD65" s="150">
        <f>-Кредит!$E87</f>
        <v>0</v>
      </c>
      <c r="CE65" s="150">
        <f>-Кредит!$E88</f>
        <v>0</v>
      </c>
      <c r="CF65" s="150">
        <f>-Кредит!$E89</f>
        <v>0</v>
      </c>
      <c r="CG65" s="150">
        <f>-Кредит!$E90</f>
        <v>0</v>
      </c>
      <c r="CH65" s="150">
        <f>-Кредит!$E91</f>
        <v>0</v>
      </c>
      <c r="CI65" s="150">
        <f>-Кредит!$E92</f>
        <v>0</v>
      </c>
      <c r="CJ65" s="150">
        <f>-Кредит!$E93</f>
        <v>0</v>
      </c>
      <c r="CK65" s="150">
        <f>-Кредит!$E94</f>
        <v>0</v>
      </c>
      <c r="CL65" s="150">
        <f>-Кредит!$E95</f>
        <v>0</v>
      </c>
      <c r="CM65" s="150">
        <f>-Кредит!$E96</f>
        <v>0</v>
      </c>
      <c r="CN65" s="150">
        <f>-Кредит!$E97</f>
        <v>0</v>
      </c>
      <c r="CO65" s="150">
        <f>-Кредит!$E98</f>
        <v>0</v>
      </c>
      <c r="CP65" s="150">
        <f>-Кредит!$E99</f>
        <v>0</v>
      </c>
      <c r="CQ65" s="150">
        <f>-Кредит!$E100</f>
        <v>0</v>
      </c>
      <c r="CR65" s="150">
        <f>-Кредит!$E101</f>
        <v>0</v>
      </c>
      <c r="CS65" s="150">
        <f>-Кредит!$E102</f>
        <v>0</v>
      </c>
      <c r="CT65" s="150">
        <f>-Кредит!$E103</f>
        <v>0</v>
      </c>
      <c r="CU65" s="150">
        <f>-Кредит!$E104</f>
        <v>0</v>
      </c>
      <c r="CV65" s="150">
        <f>-Кредит!$E105</f>
        <v>0</v>
      </c>
      <c r="CW65" s="150">
        <f>-Кредит!$E106</f>
        <v>0</v>
      </c>
      <c r="CX65" s="150">
        <f>-Кредит!$E107</f>
        <v>0</v>
      </c>
      <c r="CY65" s="150">
        <f>-Кредит!$E108</f>
        <v>0</v>
      </c>
      <c r="CZ65" s="150">
        <f>-Кредит!$E109</f>
        <v>0</v>
      </c>
      <c r="DA65" s="150">
        <f>-Кредит!$E110</f>
        <v>0</v>
      </c>
      <c r="DB65" s="150">
        <f>-Кредит!$E111</f>
        <v>0</v>
      </c>
      <c r="DC65" s="150">
        <f>-Кредит!$E112</f>
        <v>0</v>
      </c>
      <c r="DD65" s="150">
        <f>-Кредит!$E113</f>
        <v>0</v>
      </c>
      <c r="DE65" s="150">
        <f>-Кредит!$E114</f>
        <v>0</v>
      </c>
      <c r="DF65" s="150">
        <f>-Кредит!$E115</f>
        <v>0</v>
      </c>
      <c r="DG65" s="150">
        <f>-Кредит!$E116</f>
        <v>0</v>
      </c>
      <c r="DH65" s="150">
        <f>-Кредит!$E117</f>
        <v>0</v>
      </c>
      <c r="DI65" s="150">
        <f>-Кредит!$E118</f>
        <v>0</v>
      </c>
      <c r="DJ65" s="150">
        <f>-Кредит!$E119</f>
        <v>0</v>
      </c>
      <c r="DK65" s="150">
        <f>-Кредит!$E120</f>
        <v>0</v>
      </c>
      <c r="DL65" s="150">
        <f>-Кредит!$E121</f>
        <v>0</v>
      </c>
      <c r="DM65" s="150">
        <f>-Кредит!$E122</f>
        <v>0</v>
      </c>
      <c r="DN65" s="150">
        <f>-Кредит!$E123</f>
        <v>0</v>
      </c>
      <c r="DO65" s="150">
        <f>-Кредит!$E124</f>
        <v>0</v>
      </c>
      <c r="DP65" s="150">
        <f>-Кредит!$E125</f>
        <v>0</v>
      </c>
      <c r="DQ65" s="150">
        <f>-Кредит!$E126</f>
        <v>0</v>
      </c>
      <c r="DR65" s="150">
        <f>-Кредит!$E127</f>
        <v>0</v>
      </c>
      <c r="DS65" s="150">
        <f>-Кредит!$E128</f>
        <v>0</v>
      </c>
    </row>
    <row r="66" spans="1:123" s="195" customFormat="1" x14ac:dyDescent="0.25">
      <c r="A66" s="192"/>
      <c r="B66" s="624" t="s">
        <v>355</v>
      </c>
      <c r="C66" s="618"/>
      <c r="D66" s="149"/>
      <c r="E66" s="150">
        <f>-Кредит!$K10</f>
        <v>0</v>
      </c>
      <c r="F66" s="150">
        <f>-Кредит!$K11</f>
        <v>0</v>
      </c>
      <c r="G66" s="150">
        <f>-Кредит!$K12</f>
        <v>0</v>
      </c>
      <c r="H66" s="150">
        <f>-Кредит!$K13</f>
        <v>0</v>
      </c>
      <c r="I66" s="150">
        <f>-Кредит!$K14</f>
        <v>0</v>
      </c>
      <c r="J66" s="150">
        <f>-Кредит!$K15</f>
        <v>0</v>
      </c>
      <c r="K66" s="150">
        <f>-Кредит!$K16</f>
        <v>0</v>
      </c>
      <c r="L66" s="150">
        <f>-Кредит!$K17</f>
        <v>0</v>
      </c>
      <c r="M66" s="150">
        <f>-Кредит!$K18</f>
        <v>0</v>
      </c>
      <c r="N66" s="150">
        <f>-Кредит!$K19</f>
        <v>0</v>
      </c>
      <c r="O66" s="150">
        <f>-Кредит!$K20</f>
        <v>0</v>
      </c>
      <c r="P66" s="150">
        <f>-Кредит!$K21</f>
        <v>0</v>
      </c>
      <c r="Q66" s="150">
        <f>-Кредит!$K22</f>
        <v>0</v>
      </c>
      <c r="R66" s="150">
        <f>-Кредит!$K23</f>
        <v>0</v>
      </c>
      <c r="S66" s="150">
        <f>-Кредит!$K24</f>
        <v>0</v>
      </c>
      <c r="T66" s="150">
        <f>-Кредит!$K25</f>
        <v>0</v>
      </c>
      <c r="U66" s="150">
        <f>-Кредит!$K26</f>
        <v>0</v>
      </c>
      <c r="V66" s="150">
        <f>-Кредит!$K27</f>
        <v>0</v>
      </c>
      <c r="W66" s="150">
        <f>-Кредит!$K28</f>
        <v>0</v>
      </c>
      <c r="X66" s="150">
        <f>-Кредит!$K29</f>
        <v>0</v>
      </c>
      <c r="Y66" s="150">
        <f>-Кредит!$K30</f>
        <v>0</v>
      </c>
      <c r="Z66" s="150">
        <f>-Кредит!$K31</f>
        <v>0</v>
      </c>
      <c r="AA66" s="150">
        <f>-Кредит!$K32</f>
        <v>0</v>
      </c>
      <c r="AB66" s="150">
        <f>-Кредит!$K33</f>
        <v>0</v>
      </c>
      <c r="AC66" s="150">
        <f>-Кредит!$K34</f>
        <v>0</v>
      </c>
      <c r="AD66" s="150">
        <f>-Кредит!$K35</f>
        <v>0</v>
      </c>
      <c r="AE66" s="150">
        <f>-Кредит!$K36</f>
        <v>0</v>
      </c>
      <c r="AF66" s="150">
        <f>-Кредит!$K37</f>
        <v>0</v>
      </c>
      <c r="AG66" s="150">
        <f>-Кредит!$K38</f>
        <v>0</v>
      </c>
      <c r="AH66" s="150">
        <f>-Кредит!$K39</f>
        <v>0</v>
      </c>
      <c r="AI66" s="150">
        <f>-Кредит!$K40</f>
        <v>0</v>
      </c>
      <c r="AJ66" s="150">
        <f>-Кредит!$K41</f>
        <v>0</v>
      </c>
      <c r="AK66" s="150">
        <f>-Кредит!$K42</f>
        <v>0</v>
      </c>
      <c r="AL66" s="150">
        <f>-Кредит!$K43</f>
        <v>0</v>
      </c>
      <c r="AM66" s="150">
        <f>-Кредит!$K44</f>
        <v>0</v>
      </c>
      <c r="AN66" s="150">
        <f>-Кредит!$K45</f>
        <v>6.0416666666666665E-3</v>
      </c>
      <c r="AO66" s="150">
        <f>-Кредит!$K46</f>
        <v>0</v>
      </c>
      <c r="AP66" s="150">
        <f>-Кредит!$K47</f>
        <v>0</v>
      </c>
      <c r="AQ66" s="150">
        <f>-Кредит!$K48</f>
        <v>0</v>
      </c>
      <c r="AR66" s="150">
        <v>0</v>
      </c>
      <c r="AS66" s="150">
        <v>0</v>
      </c>
      <c r="AT66" s="150">
        <v>0</v>
      </c>
      <c r="AU66" s="150">
        <v>0</v>
      </c>
      <c r="AV66" s="150">
        <v>0</v>
      </c>
      <c r="AW66" s="150">
        <v>0</v>
      </c>
      <c r="AX66" s="150">
        <v>0</v>
      </c>
      <c r="AY66" s="150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0">
        <v>0</v>
      </c>
      <c r="BJ66" s="150">
        <v>0</v>
      </c>
      <c r="BK66" s="150">
        <v>0</v>
      </c>
      <c r="BL66" s="150">
        <v>0</v>
      </c>
      <c r="BM66" s="150">
        <v>0</v>
      </c>
      <c r="BN66" s="150">
        <v>0</v>
      </c>
      <c r="BO66" s="150">
        <v>0</v>
      </c>
      <c r="BP66" s="150">
        <v>0</v>
      </c>
      <c r="BQ66" s="150">
        <v>0</v>
      </c>
      <c r="BR66" s="150">
        <v>0</v>
      </c>
      <c r="BS66" s="150">
        <v>0</v>
      </c>
      <c r="BT66" s="150">
        <v>0</v>
      </c>
      <c r="BU66" s="150">
        <v>0</v>
      </c>
      <c r="BV66" s="150">
        <v>0</v>
      </c>
      <c r="BW66" s="150">
        <v>0</v>
      </c>
      <c r="BX66" s="150">
        <v>0</v>
      </c>
      <c r="BY66" s="150">
        <v>0</v>
      </c>
      <c r="BZ66" s="150">
        <v>0</v>
      </c>
      <c r="CA66" s="150">
        <v>0</v>
      </c>
      <c r="CB66" s="150">
        <v>0</v>
      </c>
      <c r="CC66" s="150">
        <v>0</v>
      </c>
      <c r="CD66" s="150">
        <v>0</v>
      </c>
      <c r="CE66" s="150">
        <v>0</v>
      </c>
      <c r="CF66" s="150">
        <v>0</v>
      </c>
      <c r="CG66" s="150">
        <v>0</v>
      </c>
      <c r="CH66" s="150">
        <v>0</v>
      </c>
      <c r="CI66" s="150">
        <v>0</v>
      </c>
      <c r="CJ66" s="150">
        <v>0</v>
      </c>
      <c r="CK66" s="150">
        <v>0</v>
      </c>
      <c r="CL66" s="150">
        <v>0</v>
      </c>
      <c r="CM66" s="150">
        <v>0</v>
      </c>
      <c r="CN66" s="150">
        <v>0</v>
      </c>
      <c r="CO66" s="150">
        <v>0</v>
      </c>
      <c r="CP66" s="150">
        <v>0</v>
      </c>
      <c r="CQ66" s="150">
        <v>0</v>
      </c>
      <c r="CR66" s="150">
        <v>0</v>
      </c>
      <c r="CS66" s="150">
        <v>0</v>
      </c>
      <c r="CT66" s="150">
        <v>0</v>
      </c>
      <c r="CU66" s="150">
        <v>0</v>
      </c>
      <c r="CV66" s="150">
        <v>0</v>
      </c>
      <c r="CW66" s="150">
        <v>0</v>
      </c>
      <c r="CX66" s="150">
        <v>0</v>
      </c>
      <c r="CY66" s="150">
        <v>0</v>
      </c>
      <c r="CZ66" s="150">
        <v>0</v>
      </c>
      <c r="DA66" s="150">
        <v>0</v>
      </c>
      <c r="DB66" s="150">
        <v>0</v>
      </c>
      <c r="DC66" s="150">
        <v>0</v>
      </c>
      <c r="DD66" s="150">
        <v>0</v>
      </c>
      <c r="DE66" s="150">
        <v>0</v>
      </c>
      <c r="DF66" s="150">
        <v>0</v>
      </c>
      <c r="DG66" s="150">
        <v>0</v>
      </c>
      <c r="DH66" s="150">
        <v>0</v>
      </c>
      <c r="DI66" s="150">
        <v>0</v>
      </c>
      <c r="DJ66" s="150">
        <v>0</v>
      </c>
      <c r="DK66" s="150">
        <v>0</v>
      </c>
      <c r="DL66" s="150">
        <v>0</v>
      </c>
      <c r="DM66" s="150">
        <v>0</v>
      </c>
      <c r="DN66" s="150">
        <v>0</v>
      </c>
      <c r="DO66" s="150">
        <v>0</v>
      </c>
      <c r="DP66" s="150">
        <v>0</v>
      </c>
      <c r="DQ66" s="150">
        <v>0</v>
      </c>
      <c r="DR66" s="150">
        <v>0</v>
      </c>
      <c r="DS66" s="150">
        <v>0</v>
      </c>
    </row>
    <row r="67" spans="1:123" s="195" customFormat="1" x14ac:dyDescent="0.25">
      <c r="A67" s="192"/>
      <c r="B67" s="621" t="s">
        <v>356</v>
      </c>
      <c r="C67" s="618"/>
      <c r="D67" s="149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</row>
    <row r="68" spans="1:123" s="195" customFormat="1" x14ac:dyDescent="0.25">
      <c r="A68" s="192">
        <v>6</v>
      </c>
      <c r="B68" s="609" t="s">
        <v>357</v>
      </c>
      <c r="C68" s="610"/>
      <c r="D68" s="200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</row>
    <row r="69" spans="1:123" s="195" customFormat="1" x14ac:dyDescent="0.25">
      <c r="A69" s="192"/>
      <c r="B69" s="619" t="s">
        <v>358</v>
      </c>
      <c r="C69" s="620"/>
      <c r="D69" s="202">
        <f>D45-D46-D57-D61-D64-D68</f>
        <v>0</v>
      </c>
      <c r="E69" s="203">
        <f t="shared" ref="E69:AJ69" si="92">E45+E46+E57+E61+E64+E68</f>
        <v>0</v>
      </c>
      <c r="F69" s="203">
        <f t="shared" si="92"/>
        <v>0</v>
      </c>
      <c r="G69" s="203">
        <f t="shared" si="92"/>
        <v>0</v>
      </c>
      <c r="H69" s="203">
        <f t="shared" si="92"/>
        <v>0</v>
      </c>
      <c r="I69" s="203">
        <f t="shared" si="92"/>
        <v>0</v>
      </c>
      <c r="J69" s="203">
        <f t="shared" si="92"/>
        <v>0</v>
      </c>
      <c r="K69" s="203">
        <f t="shared" si="92"/>
        <v>0</v>
      </c>
      <c r="L69" s="203">
        <f t="shared" si="92"/>
        <v>0</v>
      </c>
      <c r="M69" s="203">
        <f t="shared" si="92"/>
        <v>0</v>
      </c>
      <c r="N69" s="203">
        <f t="shared" si="92"/>
        <v>0</v>
      </c>
      <c r="O69" s="203">
        <f t="shared" si="92"/>
        <v>0</v>
      </c>
      <c r="P69" s="203">
        <f t="shared" si="92"/>
        <v>0</v>
      </c>
      <c r="Q69" s="203">
        <f t="shared" si="92"/>
        <v>0</v>
      </c>
      <c r="R69" s="203">
        <f t="shared" si="92"/>
        <v>0</v>
      </c>
      <c r="S69" s="203">
        <f t="shared" si="92"/>
        <v>0</v>
      </c>
      <c r="T69" s="203">
        <f t="shared" si="92"/>
        <v>0</v>
      </c>
      <c r="U69" s="203">
        <f t="shared" si="92"/>
        <v>0</v>
      </c>
      <c r="V69" s="203">
        <f t="shared" si="92"/>
        <v>0</v>
      </c>
      <c r="W69" s="203">
        <f t="shared" si="92"/>
        <v>0</v>
      </c>
      <c r="X69" s="203">
        <f t="shared" si="92"/>
        <v>0</v>
      </c>
      <c r="Y69" s="203">
        <f t="shared" si="92"/>
        <v>0</v>
      </c>
      <c r="Z69" s="203">
        <f t="shared" si="92"/>
        <v>0</v>
      </c>
      <c r="AA69" s="203">
        <f t="shared" si="92"/>
        <v>0</v>
      </c>
      <c r="AB69" s="203">
        <f t="shared" si="92"/>
        <v>0</v>
      </c>
      <c r="AC69" s="203">
        <f t="shared" si="92"/>
        <v>0</v>
      </c>
      <c r="AD69" s="203">
        <f t="shared" si="92"/>
        <v>0</v>
      </c>
      <c r="AE69" s="203">
        <f t="shared" si="92"/>
        <v>0</v>
      </c>
      <c r="AF69" s="203">
        <f t="shared" si="92"/>
        <v>0</v>
      </c>
      <c r="AG69" s="203">
        <f t="shared" si="92"/>
        <v>0</v>
      </c>
      <c r="AH69" s="203">
        <f t="shared" si="92"/>
        <v>0</v>
      </c>
      <c r="AI69" s="203">
        <f t="shared" si="92"/>
        <v>0</v>
      </c>
      <c r="AJ69" s="203">
        <f t="shared" si="92"/>
        <v>0</v>
      </c>
      <c r="AK69" s="203">
        <f t="shared" ref="AK69:BP69" si="93">AK45+AK46+AK57+AK61+AK64+AK68</f>
        <v>0</v>
      </c>
      <c r="AL69" s="203">
        <f t="shared" si="93"/>
        <v>0</v>
      </c>
      <c r="AM69" s="203">
        <f t="shared" si="93"/>
        <v>0</v>
      </c>
      <c r="AN69" s="203">
        <f t="shared" si="93"/>
        <v>6.0416666666666665E-3</v>
      </c>
      <c r="AO69" s="203">
        <f t="shared" si="93"/>
        <v>0</v>
      </c>
      <c r="AP69" s="203">
        <f t="shared" si="93"/>
        <v>0</v>
      </c>
      <c r="AQ69" s="203">
        <f t="shared" si="93"/>
        <v>0</v>
      </c>
      <c r="AR69" s="203">
        <f t="shared" si="93"/>
        <v>0</v>
      </c>
      <c r="AS69" s="203">
        <f t="shared" si="93"/>
        <v>0</v>
      </c>
      <c r="AT69" s="203">
        <f t="shared" si="93"/>
        <v>0</v>
      </c>
      <c r="AU69" s="203">
        <f t="shared" si="93"/>
        <v>0</v>
      </c>
      <c r="AV69" s="203">
        <f t="shared" si="93"/>
        <v>0</v>
      </c>
      <c r="AW69" s="203">
        <f t="shared" si="93"/>
        <v>0</v>
      </c>
      <c r="AX69" s="203">
        <f t="shared" si="93"/>
        <v>0</v>
      </c>
      <c r="AY69" s="203">
        <f t="shared" si="93"/>
        <v>0</v>
      </c>
      <c r="AZ69" s="203">
        <f t="shared" si="93"/>
        <v>0</v>
      </c>
      <c r="BA69" s="203">
        <f t="shared" si="93"/>
        <v>0</v>
      </c>
      <c r="BB69" s="203">
        <f t="shared" si="93"/>
        <v>0</v>
      </c>
      <c r="BC69" s="203">
        <f t="shared" si="93"/>
        <v>0</v>
      </c>
      <c r="BD69" s="203">
        <f t="shared" si="93"/>
        <v>0</v>
      </c>
      <c r="BE69" s="203">
        <f t="shared" si="93"/>
        <v>0</v>
      </c>
      <c r="BF69" s="203">
        <f t="shared" si="93"/>
        <v>0</v>
      </c>
      <c r="BG69" s="203">
        <f t="shared" si="93"/>
        <v>0</v>
      </c>
      <c r="BH69" s="203">
        <f t="shared" si="93"/>
        <v>0</v>
      </c>
      <c r="BI69" s="203">
        <f t="shared" si="93"/>
        <v>0</v>
      </c>
      <c r="BJ69" s="203">
        <f t="shared" si="93"/>
        <v>0</v>
      </c>
      <c r="BK69" s="203">
        <f t="shared" si="93"/>
        <v>0</v>
      </c>
      <c r="BL69" s="203">
        <f t="shared" si="93"/>
        <v>0</v>
      </c>
      <c r="BM69" s="203">
        <f t="shared" si="93"/>
        <v>0</v>
      </c>
      <c r="BN69" s="203">
        <f t="shared" si="93"/>
        <v>0</v>
      </c>
      <c r="BO69" s="203">
        <f t="shared" si="93"/>
        <v>0</v>
      </c>
      <c r="BP69" s="203">
        <f t="shared" si="93"/>
        <v>0</v>
      </c>
      <c r="BQ69" s="203">
        <f t="shared" ref="BQ69:CV69" si="94">BQ45+BQ46+BQ57+BQ61+BQ64+BQ68</f>
        <v>0</v>
      </c>
      <c r="BR69" s="203">
        <f t="shared" si="94"/>
        <v>0</v>
      </c>
      <c r="BS69" s="203">
        <f t="shared" si="94"/>
        <v>0</v>
      </c>
      <c r="BT69" s="203">
        <f t="shared" si="94"/>
        <v>0</v>
      </c>
      <c r="BU69" s="203">
        <f t="shared" si="94"/>
        <v>0</v>
      </c>
      <c r="BV69" s="203">
        <f t="shared" si="94"/>
        <v>0</v>
      </c>
      <c r="BW69" s="203">
        <f t="shared" si="94"/>
        <v>0</v>
      </c>
      <c r="BX69" s="203">
        <f t="shared" si="94"/>
        <v>0</v>
      </c>
      <c r="BY69" s="203">
        <f t="shared" si="94"/>
        <v>0</v>
      </c>
      <c r="BZ69" s="203">
        <f t="shared" si="94"/>
        <v>0</v>
      </c>
      <c r="CA69" s="203">
        <f t="shared" si="94"/>
        <v>0</v>
      </c>
      <c r="CB69" s="203">
        <f t="shared" si="94"/>
        <v>0</v>
      </c>
      <c r="CC69" s="203">
        <f t="shared" si="94"/>
        <v>0</v>
      </c>
      <c r="CD69" s="203">
        <f t="shared" si="94"/>
        <v>0</v>
      </c>
      <c r="CE69" s="203">
        <f t="shared" si="94"/>
        <v>0</v>
      </c>
      <c r="CF69" s="203">
        <f t="shared" si="94"/>
        <v>0</v>
      </c>
      <c r="CG69" s="203">
        <f t="shared" si="94"/>
        <v>0</v>
      </c>
      <c r="CH69" s="203">
        <f t="shared" si="94"/>
        <v>0</v>
      </c>
      <c r="CI69" s="203">
        <f t="shared" si="94"/>
        <v>0</v>
      </c>
      <c r="CJ69" s="203">
        <f t="shared" si="94"/>
        <v>0</v>
      </c>
      <c r="CK69" s="203">
        <f t="shared" si="94"/>
        <v>0</v>
      </c>
      <c r="CL69" s="203">
        <f t="shared" si="94"/>
        <v>0</v>
      </c>
      <c r="CM69" s="203">
        <f t="shared" si="94"/>
        <v>0</v>
      </c>
      <c r="CN69" s="203">
        <f t="shared" si="94"/>
        <v>0</v>
      </c>
      <c r="CO69" s="203">
        <f t="shared" si="94"/>
        <v>0</v>
      </c>
      <c r="CP69" s="203">
        <f t="shared" si="94"/>
        <v>0</v>
      </c>
      <c r="CQ69" s="203">
        <f t="shared" si="94"/>
        <v>0</v>
      </c>
      <c r="CR69" s="203">
        <f t="shared" si="94"/>
        <v>0</v>
      </c>
      <c r="CS69" s="203">
        <f t="shared" si="94"/>
        <v>0</v>
      </c>
      <c r="CT69" s="203">
        <f t="shared" si="94"/>
        <v>0</v>
      </c>
      <c r="CU69" s="203">
        <f t="shared" si="94"/>
        <v>0</v>
      </c>
      <c r="CV69" s="203">
        <f t="shared" si="94"/>
        <v>0</v>
      </c>
      <c r="CW69" s="203">
        <f t="shared" ref="CW69:DS69" si="95">CW45+CW46+CW57+CW61+CW64+CW68</f>
        <v>0</v>
      </c>
      <c r="CX69" s="203">
        <f t="shared" si="95"/>
        <v>0</v>
      </c>
      <c r="CY69" s="203">
        <f t="shared" si="95"/>
        <v>0</v>
      </c>
      <c r="CZ69" s="203">
        <f t="shared" si="95"/>
        <v>0</v>
      </c>
      <c r="DA69" s="203">
        <f t="shared" si="95"/>
        <v>0</v>
      </c>
      <c r="DB69" s="203">
        <f t="shared" si="95"/>
        <v>0</v>
      </c>
      <c r="DC69" s="203">
        <f t="shared" si="95"/>
        <v>0</v>
      </c>
      <c r="DD69" s="203">
        <f t="shared" si="95"/>
        <v>0</v>
      </c>
      <c r="DE69" s="203">
        <f t="shared" si="95"/>
        <v>0</v>
      </c>
      <c r="DF69" s="203">
        <f t="shared" si="95"/>
        <v>0</v>
      </c>
      <c r="DG69" s="203">
        <f t="shared" si="95"/>
        <v>0</v>
      </c>
      <c r="DH69" s="203">
        <f t="shared" si="95"/>
        <v>0</v>
      </c>
      <c r="DI69" s="203">
        <f t="shared" si="95"/>
        <v>0</v>
      </c>
      <c r="DJ69" s="203">
        <f t="shared" si="95"/>
        <v>0</v>
      </c>
      <c r="DK69" s="203">
        <f t="shared" si="95"/>
        <v>0</v>
      </c>
      <c r="DL69" s="203">
        <f t="shared" si="95"/>
        <v>0</v>
      </c>
      <c r="DM69" s="203">
        <f t="shared" si="95"/>
        <v>0</v>
      </c>
      <c r="DN69" s="203">
        <f t="shared" si="95"/>
        <v>0</v>
      </c>
      <c r="DO69" s="203">
        <f t="shared" si="95"/>
        <v>0</v>
      </c>
      <c r="DP69" s="203">
        <f t="shared" si="95"/>
        <v>0</v>
      </c>
      <c r="DQ69" s="203">
        <f t="shared" si="95"/>
        <v>0</v>
      </c>
      <c r="DR69" s="203">
        <f t="shared" si="95"/>
        <v>0</v>
      </c>
      <c r="DS69" s="203">
        <f t="shared" si="95"/>
        <v>0</v>
      </c>
    </row>
    <row r="70" spans="1:123" s="188" customFormat="1" x14ac:dyDescent="0.25">
      <c r="A70" s="204"/>
      <c r="B70" s="619" t="s">
        <v>359</v>
      </c>
      <c r="C70" s="620"/>
      <c r="D70" s="202">
        <f>D69</f>
        <v>0</v>
      </c>
      <c r="E70" s="203">
        <f t="shared" ref="E70" si="96">D70+E69</f>
        <v>0</v>
      </c>
      <c r="F70" s="203">
        <f t="shared" ref="F70:AK70" si="97">E70+F69-F5</f>
        <v>0</v>
      </c>
      <c r="G70" s="203">
        <f t="shared" si="97"/>
        <v>0</v>
      </c>
      <c r="H70" s="203">
        <f t="shared" si="97"/>
        <v>0</v>
      </c>
      <c r="I70" s="203">
        <f t="shared" si="97"/>
        <v>0</v>
      </c>
      <c r="J70" s="203">
        <f t="shared" si="97"/>
        <v>0</v>
      </c>
      <c r="K70" s="203">
        <f t="shared" si="97"/>
        <v>0</v>
      </c>
      <c r="L70" s="203">
        <f t="shared" si="97"/>
        <v>0</v>
      </c>
      <c r="M70" s="203">
        <f t="shared" si="97"/>
        <v>0</v>
      </c>
      <c r="N70" s="203">
        <f t="shared" si="97"/>
        <v>0</v>
      </c>
      <c r="O70" s="203">
        <f t="shared" si="97"/>
        <v>0</v>
      </c>
      <c r="P70" s="203">
        <f t="shared" si="97"/>
        <v>0</v>
      </c>
      <c r="Q70" s="203">
        <f t="shared" si="97"/>
        <v>0</v>
      </c>
      <c r="R70" s="203">
        <f t="shared" si="97"/>
        <v>0</v>
      </c>
      <c r="S70" s="203">
        <f t="shared" si="97"/>
        <v>0</v>
      </c>
      <c r="T70" s="203">
        <f t="shared" si="97"/>
        <v>0</v>
      </c>
      <c r="U70" s="203">
        <f t="shared" si="97"/>
        <v>0</v>
      </c>
      <c r="V70" s="203">
        <f t="shared" si="97"/>
        <v>0</v>
      </c>
      <c r="W70" s="203">
        <f t="shared" si="97"/>
        <v>0</v>
      </c>
      <c r="X70" s="203">
        <f t="shared" si="97"/>
        <v>0</v>
      </c>
      <c r="Y70" s="203">
        <f t="shared" si="97"/>
        <v>0</v>
      </c>
      <c r="Z70" s="203">
        <f t="shared" si="97"/>
        <v>0</v>
      </c>
      <c r="AA70" s="203">
        <f t="shared" si="97"/>
        <v>0</v>
      </c>
      <c r="AB70" s="203">
        <f t="shared" si="97"/>
        <v>0</v>
      </c>
      <c r="AC70" s="203">
        <f t="shared" si="97"/>
        <v>0</v>
      </c>
      <c r="AD70" s="203">
        <f t="shared" si="97"/>
        <v>0</v>
      </c>
      <c r="AE70" s="203">
        <f t="shared" si="97"/>
        <v>0</v>
      </c>
      <c r="AF70" s="203">
        <f t="shared" si="97"/>
        <v>0</v>
      </c>
      <c r="AG70" s="203">
        <f t="shared" si="97"/>
        <v>0</v>
      </c>
      <c r="AH70" s="203">
        <f t="shared" si="97"/>
        <v>0</v>
      </c>
      <c r="AI70" s="203">
        <f t="shared" si="97"/>
        <v>0</v>
      </c>
      <c r="AJ70" s="203">
        <f t="shared" si="97"/>
        <v>0</v>
      </c>
      <c r="AK70" s="203">
        <f t="shared" si="97"/>
        <v>0</v>
      </c>
      <c r="AL70" s="203">
        <f t="shared" ref="AL70:BQ70" si="98">AK70+AL69-AL5</f>
        <v>0</v>
      </c>
      <c r="AM70" s="203">
        <f t="shared" si="98"/>
        <v>0</v>
      </c>
      <c r="AN70" s="203">
        <f t="shared" si="98"/>
        <v>6.0416666666666665E-3</v>
      </c>
      <c r="AO70" s="203">
        <f t="shared" si="98"/>
        <v>6.0416666666666665E-3</v>
      </c>
      <c r="AP70" s="203">
        <f t="shared" si="98"/>
        <v>6.0416666666666665E-3</v>
      </c>
      <c r="AQ70" s="203">
        <f t="shared" si="98"/>
        <v>6.0416666666666665E-3</v>
      </c>
      <c r="AR70" s="203">
        <f t="shared" si="98"/>
        <v>6.0416666666666665E-3</v>
      </c>
      <c r="AS70" s="203">
        <f t="shared" si="98"/>
        <v>6.0416666666666665E-3</v>
      </c>
      <c r="AT70" s="203">
        <f t="shared" si="98"/>
        <v>6.0416666666666665E-3</v>
      </c>
      <c r="AU70" s="203">
        <f t="shared" si="98"/>
        <v>6.0416666666666665E-3</v>
      </c>
      <c r="AV70" s="203">
        <f t="shared" si="98"/>
        <v>6.0416666666666665E-3</v>
      </c>
      <c r="AW70" s="203">
        <f t="shared" si="98"/>
        <v>6.0416666666666665E-3</v>
      </c>
      <c r="AX70" s="203">
        <f t="shared" si="98"/>
        <v>6.0416666666666665E-3</v>
      </c>
      <c r="AY70" s="203">
        <f t="shared" si="98"/>
        <v>6.0416666666666665E-3</v>
      </c>
      <c r="AZ70" s="203">
        <f t="shared" si="98"/>
        <v>6.0416666666666665E-3</v>
      </c>
      <c r="BA70" s="203">
        <f t="shared" si="98"/>
        <v>6.0416666666666665E-3</v>
      </c>
      <c r="BB70" s="203">
        <f t="shared" si="98"/>
        <v>6.0416666666666665E-3</v>
      </c>
      <c r="BC70" s="203">
        <f t="shared" si="98"/>
        <v>6.0416666666666665E-3</v>
      </c>
      <c r="BD70" s="203">
        <f t="shared" si="98"/>
        <v>6.0416666666666665E-3</v>
      </c>
      <c r="BE70" s="203">
        <f t="shared" si="98"/>
        <v>6.0416666666666665E-3</v>
      </c>
      <c r="BF70" s="203">
        <f t="shared" si="98"/>
        <v>6.0416666666666665E-3</v>
      </c>
      <c r="BG70" s="203">
        <f t="shared" si="98"/>
        <v>6.0416666666666665E-3</v>
      </c>
      <c r="BH70" s="203">
        <f t="shared" si="98"/>
        <v>6.0416666666666665E-3</v>
      </c>
      <c r="BI70" s="203">
        <f t="shared" si="98"/>
        <v>6.0416666666666665E-3</v>
      </c>
      <c r="BJ70" s="203">
        <f t="shared" si="98"/>
        <v>6.0416666666666665E-3</v>
      </c>
      <c r="BK70" s="203">
        <f t="shared" si="98"/>
        <v>6.0416666666666665E-3</v>
      </c>
      <c r="BL70" s="203">
        <f t="shared" si="98"/>
        <v>6.0416666666666665E-3</v>
      </c>
      <c r="BM70" s="203">
        <f t="shared" si="98"/>
        <v>6.0416666666666665E-3</v>
      </c>
      <c r="BN70" s="203">
        <f t="shared" si="98"/>
        <v>6.0416666666666665E-3</v>
      </c>
      <c r="BO70" s="203">
        <f t="shared" si="98"/>
        <v>6.0416666666666665E-3</v>
      </c>
      <c r="BP70" s="203">
        <f t="shared" si="98"/>
        <v>6.0416666666666665E-3</v>
      </c>
      <c r="BQ70" s="203">
        <f t="shared" si="98"/>
        <v>6.0416666666666665E-3</v>
      </c>
      <c r="BR70" s="203">
        <f t="shared" ref="BR70:CW70" si="99">BQ70+BR69-BR5</f>
        <v>6.0416666666666665E-3</v>
      </c>
      <c r="BS70" s="203">
        <f t="shared" si="99"/>
        <v>6.0416666666666665E-3</v>
      </c>
      <c r="BT70" s="203">
        <f t="shared" si="99"/>
        <v>6.0416666666666665E-3</v>
      </c>
      <c r="BU70" s="203">
        <f t="shared" si="99"/>
        <v>6.0416666666666665E-3</v>
      </c>
      <c r="BV70" s="203">
        <f t="shared" si="99"/>
        <v>6.0416666666666665E-3</v>
      </c>
      <c r="BW70" s="203">
        <f t="shared" si="99"/>
        <v>6.0416666666666665E-3</v>
      </c>
      <c r="BX70" s="203">
        <f t="shared" si="99"/>
        <v>6.0416666666666665E-3</v>
      </c>
      <c r="BY70" s="203">
        <f t="shared" si="99"/>
        <v>6.0416666666666665E-3</v>
      </c>
      <c r="BZ70" s="203">
        <f t="shared" si="99"/>
        <v>6.0416666666666665E-3</v>
      </c>
      <c r="CA70" s="203">
        <f t="shared" si="99"/>
        <v>6.0416666666666665E-3</v>
      </c>
      <c r="CB70" s="203">
        <f t="shared" si="99"/>
        <v>6.0416666666666665E-3</v>
      </c>
      <c r="CC70" s="203">
        <f t="shared" si="99"/>
        <v>6.0416666666666665E-3</v>
      </c>
      <c r="CD70" s="203">
        <f t="shared" si="99"/>
        <v>6.0416666666666665E-3</v>
      </c>
      <c r="CE70" s="203">
        <f t="shared" si="99"/>
        <v>6.0416666666666665E-3</v>
      </c>
      <c r="CF70" s="203">
        <f t="shared" si="99"/>
        <v>6.0416666666666665E-3</v>
      </c>
      <c r="CG70" s="203">
        <f t="shared" si="99"/>
        <v>6.0416666666666665E-3</v>
      </c>
      <c r="CH70" s="203">
        <f t="shared" si="99"/>
        <v>6.0416666666666665E-3</v>
      </c>
      <c r="CI70" s="203">
        <f t="shared" si="99"/>
        <v>6.0416666666666665E-3</v>
      </c>
      <c r="CJ70" s="203">
        <f t="shared" si="99"/>
        <v>6.0416666666666665E-3</v>
      </c>
      <c r="CK70" s="203">
        <f t="shared" si="99"/>
        <v>6.0416666666666665E-3</v>
      </c>
      <c r="CL70" s="203">
        <f t="shared" si="99"/>
        <v>6.0416666666666665E-3</v>
      </c>
      <c r="CM70" s="203">
        <f t="shared" si="99"/>
        <v>6.0416666666666665E-3</v>
      </c>
      <c r="CN70" s="203">
        <f t="shared" si="99"/>
        <v>6.0416666666666665E-3</v>
      </c>
      <c r="CO70" s="203">
        <f t="shared" si="99"/>
        <v>6.0416666666666665E-3</v>
      </c>
      <c r="CP70" s="203">
        <f t="shared" si="99"/>
        <v>6.0416666666666665E-3</v>
      </c>
      <c r="CQ70" s="203">
        <f t="shared" si="99"/>
        <v>6.0416666666666665E-3</v>
      </c>
      <c r="CR70" s="203">
        <f t="shared" si="99"/>
        <v>6.0416666666666665E-3</v>
      </c>
      <c r="CS70" s="203">
        <f t="shared" si="99"/>
        <v>6.0416666666666665E-3</v>
      </c>
      <c r="CT70" s="203">
        <f t="shared" si="99"/>
        <v>6.0416666666666665E-3</v>
      </c>
      <c r="CU70" s="203">
        <f t="shared" si="99"/>
        <v>6.0416666666666665E-3</v>
      </c>
      <c r="CV70" s="203">
        <f t="shared" si="99"/>
        <v>6.0416666666666665E-3</v>
      </c>
      <c r="CW70" s="203">
        <f t="shared" si="99"/>
        <v>6.0416666666666665E-3</v>
      </c>
      <c r="CX70" s="203">
        <f t="shared" ref="CX70:DS70" si="100">CW70+CX69-CX5</f>
        <v>6.0416666666666665E-3</v>
      </c>
      <c r="CY70" s="203">
        <f t="shared" si="100"/>
        <v>6.0416666666666665E-3</v>
      </c>
      <c r="CZ70" s="203">
        <f t="shared" si="100"/>
        <v>6.0416666666666665E-3</v>
      </c>
      <c r="DA70" s="203">
        <f t="shared" si="100"/>
        <v>6.0416666666666665E-3</v>
      </c>
      <c r="DB70" s="203">
        <f t="shared" si="100"/>
        <v>6.0416666666666665E-3</v>
      </c>
      <c r="DC70" s="203">
        <f t="shared" si="100"/>
        <v>6.0416666666666665E-3</v>
      </c>
      <c r="DD70" s="203">
        <f t="shared" si="100"/>
        <v>6.0416666666666665E-3</v>
      </c>
      <c r="DE70" s="203">
        <f t="shared" si="100"/>
        <v>6.0416666666666665E-3</v>
      </c>
      <c r="DF70" s="203">
        <f t="shared" si="100"/>
        <v>6.0416666666666665E-3</v>
      </c>
      <c r="DG70" s="203">
        <f t="shared" si="100"/>
        <v>6.0416666666666665E-3</v>
      </c>
      <c r="DH70" s="203">
        <f t="shared" si="100"/>
        <v>6.0416666666666665E-3</v>
      </c>
      <c r="DI70" s="203">
        <f t="shared" si="100"/>
        <v>6.0416666666666665E-3</v>
      </c>
      <c r="DJ70" s="203">
        <f t="shared" si="100"/>
        <v>6.0416666666666665E-3</v>
      </c>
      <c r="DK70" s="203">
        <f t="shared" si="100"/>
        <v>6.0416666666666665E-3</v>
      </c>
      <c r="DL70" s="203">
        <f t="shared" si="100"/>
        <v>6.0416666666666665E-3</v>
      </c>
      <c r="DM70" s="203">
        <f t="shared" si="100"/>
        <v>6.0416666666666665E-3</v>
      </c>
      <c r="DN70" s="203">
        <f t="shared" si="100"/>
        <v>6.0416666666666665E-3</v>
      </c>
      <c r="DO70" s="203">
        <f t="shared" si="100"/>
        <v>6.0416666666666665E-3</v>
      </c>
      <c r="DP70" s="203">
        <f t="shared" si="100"/>
        <v>6.0416666666666665E-3</v>
      </c>
      <c r="DQ70" s="203">
        <f t="shared" si="100"/>
        <v>6.0416666666666665E-3</v>
      </c>
      <c r="DR70" s="203">
        <f t="shared" si="100"/>
        <v>6.0416666666666665E-3</v>
      </c>
      <c r="DS70" s="203">
        <f t="shared" si="100"/>
        <v>6.0416666666666665E-3</v>
      </c>
    </row>
    <row r="71" spans="1:123" s="188" customFormat="1" ht="15.75" customHeight="1" x14ac:dyDescent="0.25">
      <c r="A71" s="204"/>
      <c r="B71" s="625" t="s">
        <v>360</v>
      </c>
      <c r="C71" s="626"/>
      <c r="D71" s="205">
        <f t="shared" ref="D71:AI71" si="101">D70-D27</f>
        <v>0</v>
      </c>
      <c r="E71" s="206">
        <f t="shared" si="101"/>
        <v>0</v>
      </c>
      <c r="F71" s="206">
        <f t="shared" si="101"/>
        <v>0</v>
      </c>
      <c r="G71" s="206">
        <f t="shared" si="101"/>
        <v>0</v>
      </c>
      <c r="H71" s="206">
        <f t="shared" si="101"/>
        <v>0</v>
      </c>
      <c r="I71" s="206">
        <f t="shared" si="101"/>
        <v>0</v>
      </c>
      <c r="J71" s="206">
        <f t="shared" si="101"/>
        <v>0</v>
      </c>
      <c r="K71" s="206">
        <f t="shared" si="101"/>
        <v>0</v>
      </c>
      <c r="L71" s="206">
        <f t="shared" si="101"/>
        <v>0</v>
      </c>
      <c r="M71" s="206">
        <f t="shared" si="101"/>
        <v>0</v>
      </c>
      <c r="N71" s="206">
        <f t="shared" si="101"/>
        <v>0</v>
      </c>
      <c r="O71" s="206">
        <f t="shared" si="101"/>
        <v>0</v>
      </c>
      <c r="P71" s="206">
        <f t="shared" si="101"/>
        <v>0</v>
      </c>
      <c r="Q71" s="206">
        <f t="shared" si="101"/>
        <v>0</v>
      </c>
      <c r="R71" s="206">
        <f t="shared" si="101"/>
        <v>0</v>
      </c>
      <c r="S71" s="206">
        <f t="shared" si="101"/>
        <v>0</v>
      </c>
      <c r="T71" s="206">
        <f t="shared" si="101"/>
        <v>0</v>
      </c>
      <c r="U71" s="206">
        <f t="shared" si="101"/>
        <v>0</v>
      </c>
      <c r="V71" s="206">
        <f t="shared" si="101"/>
        <v>0</v>
      </c>
      <c r="W71" s="206">
        <f t="shared" si="101"/>
        <v>0</v>
      </c>
      <c r="X71" s="206">
        <f t="shared" si="101"/>
        <v>0</v>
      </c>
      <c r="Y71" s="206">
        <f t="shared" si="101"/>
        <v>0</v>
      </c>
      <c r="Z71" s="206">
        <f t="shared" si="101"/>
        <v>0</v>
      </c>
      <c r="AA71" s="206">
        <f t="shared" si="101"/>
        <v>0</v>
      </c>
      <c r="AB71" s="206">
        <f t="shared" si="101"/>
        <v>0</v>
      </c>
      <c r="AC71" s="206">
        <f t="shared" si="101"/>
        <v>0</v>
      </c>
      <c r="AD71" s="206">
        <f t="shared" si="101"/>
        <v>0</v>
      </c>
      <c r="AE71" s="206">
        <f t="shared" si="101"/>
        <v>0</v>
      </c>
      <c r="AF71" s="206">
        <f t="shared" si="101"/>
        <v>0</v>
      </c>
      <c r="AG71" s="206">
        <f t="shared" si="101"/>
        <v>0</v>
      </c>
      <c r="AH71" s="206">
        <f t="shared" si="101"/>
        <v>0</v>
      </c>
      <c r="AI71" s="206">
        <f t="shared" si="101"/>
        <v>0</v>
      </c>
      <c r="AJ71" s="206">
        <f t="shared" ref="AJ71:BO71" si="102">AJ70-AJ27</f>
        <v>0</v>
      </c>
      <c r="AK71" s="206">
        <f t="shared" si="102"/>
        <v>0</v>
      </c>
      <c r="AL71" s="206">
        <f t="shared" si="102"/>
        <v>0</v>
      </c>
      <c r="AM71" s="206">
        <f t="shared" si="102"/>
        <v>0</v>
      </c>
      <c r="AN71" s="206">
        <f t="shared" si="102"/>
        <v>6.0416666666666665E-3</v>
      </c>
      <c r="AO71" s="206">
        <f t="shared" si="102"/>
        <v>6.0416666666666665E-3</v>
      </c>
      <c r="AP71" s="206">
        <f t="shared" si="102"/>
        <v>6.0416666666666665E-3</v>
      </c>
      <c r="AQ71" s="206">
        <f t="shared" si="102"/>
        <v>6.0416666666666665E-3</v>
      </c>
      <c r="AR71" s="206">
        <f t="shared" si="102"/>
        <v>6.0416666666666665E-3</v>
      </c>
      <c r="AS71" s="206">
        <f t="shared" si="102"/>
        <v>6.0416666666666665E-3</v>
      </c>
      <c r="AT71" s="206">
        <f t="shared" si="102"/>
        <v>6.0416666666666665E-3</v>
      </c>
      <c r="AU71" s="206">
        <f t="shared" si="102"/>
        <v>6.0416666666666665E-3</v>
      </c>
      <c r="AV71" s="206">
        <f t="shared" si="102"/>
        <v>6.0416666666666665E-3</v>
      </c>
      <c r="AW71" s="206">
        <f t="shared" si="102"/>
        <v>6.0416666666666665E-3</v>
      </c>
      <c r="AX71" s="206">
        <f t="shared" si="102"/>
        <v>6.0416666666666665E-3</v>
      </c>
      <c r="AY71" s="206">
        <f t="shared" si="102"/>
        <v>6.0416666666666665E-3</v>
      </c>
      <c r="AZ71" s="206">
        <f t="shared" si="102"/>
        <v>6.0416666666666665E-3</v>
      </c>
      <c r="BA71" s="206">
        <f t="shared" si="102"/>
        <v>6.0416666666666665E-3</v>
      </c>
      <c r="BB71" s="206">
        <f t="shared" si="102"/>
        <v>6.0416666666666665E-3</v>
      </c>
      <c r="BC71" s="206">
        <f t="shared" si="102"/>
        <v>6.0416666666666665E-3</v>
      </c>
      <c r="BD71" s="206">
        <f t="shared" si="102"/>
        <v>6.0416666666666665E-3</v>
      </c>
      <c r="BE71" s="206">
        <f t="shared" si="102"/>
        <v>6.0416666666666665E-3</v>
      </c>
      <c r="BF71" s="206">
        <f t="shared" si="102"/>
        <v>6.0416666666666665E-3</v>
      </c>
      <c r="BG71" s="206">
        <f t="shared" si="102"/>
        <v>6.0416666666666665E-3</v>
      </c>
      <c r="BH71" s="206">
        <f t="shared" si="102"/>
        <v>6.0416666666666665E-3</v>
      </c>
      <c r="BI71" s="206">
        <f t="shared" si="102"/>
        <v>6.0416666666666665E-3</v>
      </c>
      <c r="BJ71" s="206">
        <f t="shared" si="102"/>
        <v>6.0416666666666665E-3</v>
      </c>
      <c r="BK71" s="206">
        <f t="shared" si="102"/>
        <v>6.0416666666666665E-3</v>
      </c>
      <c r="BL71" s="206">
        <f t="shared" si="102"/>
        <v>6.0416666666666665E-3</v>
      </c>
      <c r="BM71" s="206">
        <f t="shared" si="102"/>
        <v>6.0416666666666665E-3</v>
      </c>
      <c r="BN71" s="206">
        <f t="shared" si="102"/>
        <v>6.0416666666666665E-3</v>
      </c>
      <c r="BO71" s="206">
        <f t="shared" si="102"/>
        <v>6.0416666666666665E-3</v>
      </c>
      <c r="BP71" s="206">
        <f t="shared" ref="BP71:CU71" si="103">BP70-BP27</f>
        <v>6.0416666666666665E-3</v>
      </c>
      <c r="BQ71" s="206">
        <f t="shared" si="103"/>
        <v>6.0416666666666665E-3</v>
      </c>
      <c r="BR71" s="206">
        <f t="shared" si="103"/>
        <v>6.0416666666666665E-3</v>
      </c>
      <c r="BS71" s="206">
        <f t="shared" si="103"/>
        <v>6.0416666666666665E-3</v>
      </c>
      <c r="BT71" s="206">
        <f t="shared" si="103"/>
        <v>6.0416666666666665E-3</v>
      </c>
      <c r="BU71" s="206">
        <f t="shared" si="103"/>
        <v>6.0416666666666665E-3</v>
      </c>
      <c r="BV71" s="206">
        <f t="shared" si="103"/>
        <v>6.0416666666666665E-3</v>
      </c>
      <c r="BW71" s="206">
        <f t="shared" si="103"/>
        <v>6.0416666666666665E-3</v>
      </c>
      <c r="BX71" s="206">
        <f t="shared" si="103"/>
        <v>6.0416666666666665E-3</v>
      </c>
      <c r="BY71" s="206">
        <f t="shared" si="103"/>
        <v>6.0416666666666665E-3</v>
      </c>
      <c r="BZ71" s="206">
        <f t="shared" si="103"/>
        <v>6.0416666666666665E-3</v>
      </c>
      <c r="CA71" s="206">
        <f t="shared" si="103"/>
        <v>6.0416666666666665E-3</v>
      </c>
      <c r="CB71" s="206">
        <f t="shared" si="103"/>
        <v>6.0416666666666665E-3</v>
      </c>
      <c r="CC71" s="206">
        <f t="shared" si="103"/>
        <v>6.0416666666666665E-3</v>
      </c>
      <c r="CD71" s="206">
        <f t="shared" si="103"/>
        <v>6.0416666666666665E-3</v>
      </c>
      <c r="CE71" s="206">
        <f t="shared" si="103"/>
        <v>6.0416666666666665E-3</v>
      </c>
      <c r="CF71" s="206">
        <f t="shared" si="103"/>
        <v>6.0416666666666665E-3</v>
      </c>
      <c r="CG71" s="206">
        <f t="shared" si="103"/>
        <v>6.0416666666666665E-3</v>
      </c>
      <c r="CH71" s="206">
        <f t="shared" si="103"/>
        <v>6.0416666666666665E-3</v>
      </c>
      <c r="CI71" s="206">
        <f t="shared" si="103"/>
        <v>6.0416666666666665E-3</v>
      </c>
      <c r="CJ71" s="206">
        <f t="shared" si="103"/>
        <v>6.0416666666666665E-3</v>
      </c>
      <c r="CK71" s="206">
        <f t="shared" si="103"/>
        <v>6.0416666666666665E-3</v>
      </c>
      <c r="CL71" s="206">
        <f t="shared" si="103"/>
        <v>6.0416666666666665E-3</v>
      </c>
      <c r="CM71" s="206">
        <f t="shared" si="103"/>
        <v>6.0416666666666665E-3</v>
      </c>
      <c r="CN71" s="206">
        <f t="shared" si="103"/>
        <v>6.0416666666666665E-3</v>
      </c>
      <c r="CO71" s="206">
        <f t="shared" si="103"/>
        <v>6.0416666666666665E-3</v>
      </c>
      <c r="CP71" s="206">
        <f t="shared" si="103"/>
        <v>6.0416666666666665E-3</v>
      </c>
      <c r="CQ71" s="206">
        <f t="shared" si="103"/>
        <v>6.0416666666666665E-3</v>
      </c>
      <c r="CR71" s="206">
        <f t="shared" si="103"/>
        <v>6.0416666666666665E-3</v>
      </c>
      <c r="CS71" s="206">
        <f t="shared" si="103"/>
        <v>6.0416666666666665E-3</v>
      </c>
      <c r="CT71" s="206">
        <f t="shared" si="103"/>
        <v>6.0416666666666665E-3</v>
      </c>
      <c r="CU71" s="206">
        <f t="shared" si="103"/>
        <v>6.0416666666666665E-3</v>
      </c>
      <c r="CV71" s="206">
        <f t="shared" ref="CV71:DS71" si="104">CV70-CV27</f>
        <v>6.0416666666666665E-3</v>
      </c>
      <c r="CW71" s="206">
        <f t="shared" si="104"/>
        <v>6.0416666666666665E-3</v>
      </c>
      <c r="CX71" s="206">
        <f t="shared" si="104"/>
        <v>6.0416666666666665E-3</v>
      </c>
      <c r="CY71" s="206">
        <f t="shared" si="104"/>
        <v>6.0416666666666665E-3</v>
      </c>
      <c r="CZ71" s="206">
        <f t="shared" si="104"/>
        <v>6.0416666666666665E-3</v>
      </c>
      <c r="DA71" s="206">
        <f t="shared" si="104"/>
        <v>6.0416666666666665E-3</v>
      </c>
      <c r="DB71" s="206">
        <f t="shared" si="104"/>
        <v>6.0416666666666665E-3</v>
      </c>
      <c r="DC71" s="206">
        <f t="shared" si="104"/>
        <v>6.0416666666666665E-3</v>
      </c>
      <c r="DD71" s="206">
        <f t="shared" si="104"/>
        <v>6.0416666666666665E-3</v>
      </c>
      <c r="DE71" s="206">
        <f t="shared" si="104"/>
        <v>6.0416666666666665E-3</v>
      </c>
      <c r="DF71" s="206">
        <f t="shared" si="104"/>
        <v>6.0416666666666665E-3</v>
      </c>
      <c r="DG71" s="206">
        <f t="shared" si="104"/>
        <v>6.0416666666666665E-3</v>
      </c>
      <c r="DH71" s="206">
        <f t="shared" si="104"/>
        <v>6.0416666666666665E-3</v>
      </c>
      <c r="DI71" s="206">
        <f t="shared" si="104"/>
        <v>6.0416666666666665E-3</v>
      </c>
      <c r="DJ71" s="206">
        <f t="shared" si="104"/>
        <v>6.0416666666666665E-3</v>
      </c>
      <c r="DK71" s="206">
        <f t="shared" si="104"/>
        <v>6.0416666666666665E-3</v>
      </c>
      <c r="DL71" s="206">
        <f t="shared" si="104"/>
        <v>6.0416666666666665E-3</v>
      </c>
      <c r="DM71" s="206">
        <f t="shared" si="104"/>
        <v>6.0416666666666665E-3</v>
      </c>
      <c r="DN71" s="206">
        <f t="shared" si="104"/>
        <v>6.0416666666666665E-3</v>
      </c>
      <c r="DO71" s="206">
        <f t="shared" si="104"/>
        <v>6.0416666666666665E-3</v>
      </c>
      <c r="DP71" s="206">
        <f t="shared" si="104"/>
        <v>6.0416666666666665E-3</v>
      </c>
      <c r="DQ71" s="206">
        <f t="shared" si="104"/>
        <v>6.0416666666666665E-3</v>
      </c>
      <c r="DR71" s="206">
        <f t="shared" si="104"/>
        <v>6.0416666666666665E-3</v>
      </c>
      <c r="DS71" s="206">
        <f t="shared" si="104"/>
        <v>6.0416666666666665E-3</v>
      </c>
    </row>
    <row r="72" spans="1:123" s="188" customFormat="1" hidden="1" x14ac:dyDescent="0.25">
      <c r="A72" s="204"/>
      <c r="B72" s="207"/>
      <c r="C72" s="208"/>
      <c r="D72" s="209">
        <f t="shared" ref="D72:BF72" si="105">IF(D71&gt;0,1,0)</f>
        <v>0</v>
      </c>
      <c r="E72" s="209">
        <f t="shared" si="105"/>
        <v>0</v>
      </c>
      <c r="F72" s="209">
        <f t="shared" si="105"/>
        <v>0</v>
      </c>
      <c r="G72" s="209">
        <f t="shared" si="105"/>
        <v>0</v>
      </c>
      <c r="H72" s="209">
        <f t="shared" si="105"/>
        <v>0</v>
      </c>
      <c r="I72" s="209">
        <f t="shared" si="105"/>
        <v>0</v>
      </c>
      <c r="J72" s="209">
        <f t="shared" si="105"/>
        <v>0</v>
      </c>
      <c r="K72" s="209">
        <f t="shared" si="105"/>
        <v>0</v>
      </c>
      <c r="L72" s="209">
        <f t="shared" si="105"/>
        <v>0</v>
      </c>
      <c r="M72" s="209">
        <f t="shared" si="105"/>
        <v>0</v>
      </c>
      <c r="N72" s="209">
        <f t="shared" si="105"/>
        <v>0</v>
      </c>
      <c r="O72" s="209">
        <f t="shared" si="105"/>
        <v>0</v>
      </c>
      <c r="P72" s="209">
        <f t="shared" si="105"/>
        <v>0</v>
      </c>
      <c r="Q72" s="209">
        <f t="shared" si="105"/>
        <v>0</v>
      </c>
      <c r="R72" s="209">
        <f t="shared" si="105"/>
        <v>0</v>
      </c>
      <c r="S72" s="209">
        <f t="shared" si="105"/>
        <v>0</v>
      </c>
      <c r="T72" s="209">
        <f t="shared" si="105"/>
        <v>0</v>
      </c>
      <c r="U72" s="209">
        <f t="shared" si="105"/>
        <v>0</v>
      </c>
      <c r="V72" s="209">
        <f t="shared" si="105"/>
        <v>0</v>
      </c>
      <c r="W72" s="209">
        <f t="shared" si="105"/>
        <v>0</v>
      </c>
      <c r="X72" s="209">
        <f t="shared" si="105"/>
        <v>0</v>
      </c>
      <c r="Y72" s="209">
        <f t="shared" si="105"/>
        <v>0</v>
      </c>
      <c r="Z72" s="209">
        <f t="shared" si="105"/>
        <v>0</v>
      </c>
      <c r="AA72" s="209">
        <f t="shared" si="105"/>
        <v>0</v>
      </c>
      <c r="AB72" s="209">
        <f t="shared" si="105"/>
        <v>0</v>
      </c>
      <c r="AC72" s="209">
        <f t="shared" si="105"/>
        <v>0</v>
      </c>
      <c r="AD72" s="209">
        <f t="shared" si="105"/>
        <v>0</v>
      </c>
      <c r="AE72" s="209">
        <f t="shared" si="105"/>
        <v>0</v>
      </c>
      <c r="AF72" s="209">
        <f t="shared" si="105"/>
        <v>0</v>
      </c>
      <c r="AG72" s="209">
        <f t="shared" si="105"/>
        <v>0</v>
      </c>
      <c r="AH72" s="209">
        <f t="shared" si="105"/>
        <v>0</v>
      </c>
      <c r="AI72" s="209">
        <f t="shared" si="105"/>
        <v>0</v>
      </c>
      <c r="AJ72" s="209">
        <f t="shared" si="105"/>
        <v>0</v>
      </c>
      <c r="AK72" s="209">
        <f t="shared" si="105"/>
        <v>0</v>
      </c>
      <c r="AL72" s="209">
        <f t="shared" si="105"/>
        <v>0</v>
      </c>
      <c r="AM72" s="209">
        <f t="shared" si="105"/>
        <v>0</v>
      </c>
      <c r="AN72" s="209">
        <f t="shared" si="105"/>
        <v>1</v>
      </c>
      <c r="AO72" s="209">
        <f t="shared" si="105"/>
        <v>1</v>
      </c>
      <c r="AP72" s="209">
        <f t="shared" si="105"/>
        <v>1</v>
      </c>
      <c r="AQ72" s="209">
        <f t="shared" si="105"/>
        <v>1</v>
      </c>
      <c r="AR72" s="209">
        <f t="shared" si="105"/>
        <v>1</v>
      </c>
      <c r="AS72" s="209">
        <f t="shared" si="105"/>
        <v>1</v>
      </c>
      <c r="AT72" s="209">
        <f t="shared" si="105"/>
        <v>1</v>
      </c>
      <c r="AU72" s="209">
        <f t="shared" si="105"/>
        <v>1</v>
      </c>
      <c r="AV72" s="209">
        <f t="shared" si="105"/>
        <v>1</v>
      </c>
      <c r="AW72" s="209">
        <f t="shared" si="105"/>
        <v>1</v>
      </c>
      <c r="AX72" s="209">
        <f t="shared" si="105"/>
        <v>1</v>
      </c>
      <c r="AY72" s="209">
        <f t="shared" si="105"/>
        <v>1</v>
      </c>
      <c r="AZ72" s="209">
        <f t="shared" si="105"/>
        <v>1</v>
      </c>
      <c r="BA72" s="209">
        <f t="shared" si="105"/>
        <v>1</v>
      </c>
      <c r="BB72" s="209">
        <f t="shared" si="105"/>
        <v>1</v>
      </c>
      <c r="BC72" s="209">
        <f t="shared" si="105"/>
        <v>1</v>
      </c>
      <c r="BD72" s="209">
        <f t="shared" si="105"/>
        <v>1</v>
      </c>
      <c r="BE72" s="209">
        <f t="shared" si="105"/>
        <v>1</v>
      </c>
      <c r="BF72" s="209">
        <f t="shared" si="105"/>
        <v>1</v>
      </c>
      <c r="BG72" s="209">
        <f>IF(BG71&gt;0,1,0)</f>
        <v>1</v>
      </c>
      <c r="BH72" s="209">
        <f t="shared" ref="BH72:DS72" si="106">IF(BH71&gt;0,1,0)</f>
        <v>1</v>
      </c>
      <c r="BI72" s="209">
        <f t="shared" si="106"/>
        <v>1</v>
      </c>
      <c r="BJ72" s="209">
        <f t="shared" si="106"/>
        <v>1</v>
      </c>
      <c r="BK72" s="209">
        <f t="shared" si="106"/>
        <v>1</v>
      </c>
      <c r="BL72" s="209">
        <f t="shared" si="106"/>
        <v>1</v>
      </c>
      <c r="BM72" s="209">
        <f t="shared" si="106"/>
        <v>1</v>
      </c>
      <c r="BN72" s="209">
        <f t="shared" si="106"/>
        <v>1</v>
      </c>
      <c r="BO72" s="209">
        <f t="shared" si="106"/>
        <v>1</v>
      </c>
      <c r="BP72" s="209">
        <f t="shared" si="106"/>
        <v>1</v>
      </c>
      <c r="BQ72" s="209">
        <f t="shared" si="106"/>
        <v>1</v>
      </c>
      <c r="BR72" s="209">
        <f t="shared" si="106"/>
        <v>1</v>
      </c>
      <c r="BS72" s="209">
        <f t="shared" si="106"/>
        <v>1</v>
      </c>
      <c r="BT72" s="209">
        <f t="shared" si="106"/>
        <v>1</v>
      </c>
      <c r="BU72" s="209">
        <f t="shared" si="106"/>
        <v>1</v>
      </c>
      <c r="BV72" s="209">
        <f t="shared" si="106"/>
        <v>1</v>
      </c>
      <c r="BW72" s="209">
        <f t="shared" si="106"/>
        <v>1</v>
      </c>
      <c r="BX72" s="209">
        <f t="shared" si="106"/>
        <v>1</v>
      </c>
      <c r="BY72" s="209">
        <f t="shared" si="106"/>
        <v>1</v>
      </c>
      <c r="BZ72" s="209">
        <f t="shared" si="106"/>
        <v>1</v>
      </c>
      <c r="CA72" s="209">
        <f t="shared" si="106"/>
        <v>1</v>
      </c>
      <c r="CB72" s="209">
        <f t="shared" si="106"/>
        <v>1</v>
      </c>
      <c r="CC72" s="209">
        <f t="shared" si="106"/>
        <v>1</v>
      </c>
      <c r="CD72" s="209">
        <f t="shared" si="106"/>
        <v>1</v>
      </c>
      <c r="CE72" s="209">
        <f t="shared" si="106"/>
        <v>1</v>
      </c>
      <c r="CF72" s="209">
        <f t="shared" si="106"/>
        <v>1</v>
      </c>
      <c r="CG72" s="209">
        <f t="shared" si="106"/>
        <v>1</v>
      </c>
      <c r="CH72" s="209">
        <f t="shared" si="106"/>
        <v>1</v>
      </c>
      <c r="CI72" s="209">
        <f t="shared" si="106"/>
        <v>1</v>
      </c>
      <c r="CJ72" s="209">
        <f t="shared" si="106"/>
        <v>1</v>
      </c>
      <c r="CK72" s="209">
        <f t="shared" si="106"/>
        <v>1</v>
      </c>
      <c r="CL72" s="209">
        <f t="shared" si="106"/>
        <v>1</v>
      </c>
      <c r="CM72" s="209">
        <f t="shared" si="106"/>
        <v>1</v>
      </c>
      <c r="CN72" s="209">
        <f t="shared" si="106"/>
        <v>1</v>
      </c>
      <c r="CO72" s="209">
        <f t="shared" si="106"/>
        <v>1</v>
      </c>
      <c r="CP72" s="209">
        <f t="shared" si="106"/>
        <v>1</v>
      </c>
      <c r="CQ72" s="209">
        <f t="shared" si="106"/>
        <v>1</v>
      </c>
      <c r="CR72" s="209">
        <f t="shared" si="106"/>
        <v>1</v>
      </c>
      <c r="CS72" s="209">
        <f t="shared" si="106"/>
        <v>1</v>
      </c>
      <c r="CT72" s="209">
        <f t="shared" si="106"/>
        <v>1</v>
      </c>
      <c r="CU72" s="209">
        <f t="shared" si="106"/>
        <v>1</v>
      </c>
      <c r="CV72" s="209">
        <f t="shared" si="106"/>
        <v>1</v>
      </c>
      <c r="CW72" s="209">
        <f t="shared" si="106"/>
        <v>1</v>
      </c>
      <c r="CX72" s="209">
        <f t="shared" si="106"/>
        <v>1</v>
      </c>
      <c r="CY72" s="209">
        <f t="shared" si="106"/>
        <v>1</v>
      </c>
      <c r="CZ72" s="209">
        <f t="shared" si="106"/>
        <v>1</v>
      </c>
      <c r="DA72" s="209">
        <f t="shared" si="106"/>
        <v>1</v>
      </c>
      <c r="DB72" s="209">
        <f t="shared" si="106"/>
        <v>1</v>
      </c>
      <c r="DC72" s="209">
        <f t="shared" si="106"/>
        <v>1</v>
      </c>
      <c r="DD72" s="209">
        <f t="shared" si="106"/>
        <v>1</v>
      </c>
      <c r="DE72" s="209">
        <f t="shared" si="106"/>
        <v>1</v>
      </c>
      <c r="DF72" s="209">
        <f t="shared" si="106"/>
        <v>1</v>
      </c>
      <c r="DG72" s="209">
        <f t="shared" si="106"/>
        <v>1</v>
      </c>
      <c r="DH72" s="209">
        <f t="shared" si="106"/>
        <v>1</v>
      </c>
      <c r="DI72" s="209">
        <f t="shared" si="106"/>
        <v>1</v>
      </c>
      <c r="DJ72" s="209">
        <f t="shared" si="106"/>
        <v>1</v>
      </c>
      <c r="DK72" s="209">
        <f t="shared" si="106"/>
        <v>1</v>
      </c>
      <c r="DL72" s="209">
        <f t="shared" si="106"/>
        <v>1</v>
      </c>
      <c r="DM72" s="209">
        <f t="shared" si="106"/>
        <v>1</v>
      </c>
      <c r="DN72" s="209">
        <f t="shared" si="106"/>
        <v>1</v>
      </c>
      <c r="DO72" s="209">
        <f t="shared" si="106"/>
        <v>1</v>
      </c>
      <c r="DP72" s="209">
        <f t="shared" si="106"/>
        <v>1</v>
      </c>
      <c r="DQ72" s="209">
        <f t="shared" si="106"/>
        <v>1</v>
      </c>
      <c r="DR72" s="209">
        <f t="shared" si="106"/>
        <v>1</v>
      </c>
      <c r="DS72" s="209">
        <f t="shared" si="106"/>
        <v>1</v>
      </c>
    </row>
    <row r="73" spans="1:123" s="188" customFormat="1" ht="15.75" customHeight="1" x14ac:dyDescent="0.25">
      <c r="A73" s="194">
        <v>8</v>
      </c>
      <c r="B73" s="609" t="s">
        <v>361</v>
      </c>
      <c r="C73" s="610"/>
      <c r="D73" s="210">
        <f t="shared" ref="D73:BO73" si="107">SUM(D74:D76)</f>
        <v>0</v>
      </c>
      <c r="E73" s="210">
        <f t="shared" si="107"/>
        <v>0</v>
      </c>
      <c r="F73" s="210">
        <f t="shared" si="107"/>
        <v>0</v>
      </c>
      <c r="G73" s="210">
        <f t="shared" si="107"/>
        <v>0</v>
      </c>
      <c r="H73" s="210">
        <f t="shared" si="107"/>
        <v>0</v>
      </c>
      <c r="I73" s="210">
        <f t="shared" si="107"/>
        <v>0</v>
      </c>
      <c r="J73" s="210">
        <f t="shared" si="107"/>
        <v>0</v>
      </c>
      <c r="K73" s="210">
        <f t="shared" si="107"/>
        <v>0</v>
      </c>
      <c r="L73" s="210">
        <f t="shared" si="107"/>
        <v>0</v>
      </c>
      <c r="M73" s="210">
        <f t="shared" si="107"/>
        <v>0</v>
      </c>
      <c r="N73" s="210">
        <f t="shared" si="107"/>
        <v>0</v>
      </c>
      <c r="O73" s="210">
        <f t="shared" si="107"/>
        <v>0</v>
      </c>
      <c r="P73" s="210">
        <f t="shared" si="107"/>
        <v>0</v>
      </c>
      <c r="Q73" s="210">
        <f t="shared" si="107"/>
        <v>0</v>
      </c>
      <c r="R73" s="210">
        <f t="shared" si="107"/>
        <v>0</v>
      </c>
      <c r="S73" s="210">
        <f t="shared" si="107"/>
        <v>0</v>
      </c>
      <c r="T73" s="210">
        <f t="shared" si="107"/>
        <v>0</v>
      </c>
      <c r="U73" s="210">
        <f t="shared" si="107"/>
        <v>0</v>
      </c>
      <c r="V73" s="210">
        <f t="shared" si="107"/>
        <v>0</v>
      </c>
      <c r="W73" s="211">
        <f t="shared" si="107"/>
        <v>0</v>
      </c>
      <c r="X73" s="211">
        <f t="shared" si="107"/>
        <v>0</v>
      </c>
      <c r="Y73" s="211">
        <f t="shared" si="107"/>
        <v>0</v>
      </c>
      <c r="Z73" s="211">
        <f t="shared" si="107"/>
        <v>0</v>
      </c>
      <c r="AA73" s="211">
        <f t="shared" si="107"/>
        <v>0</v>
      </c>
      <c r="AB73" s="211">
        <f t="shared" si="107"/>
        <v>0</v>
      </c>
      <c r="AC73" s="211">
        <f t="shared" si="107"/>
        <v>0</v>
      </c>
      <c r="AD73" s="211">
        <f t="shared" si="107"/>
        <v>0</v>
      </c>
      <c r="AE73" s="211">
        <f t="shared" si="107"/>
        <v>0</v>
      </c>
      <c r="AF73" s="211">
        <f t="shared" si="107"/>
        <v>0</v>
      </c>
      <c r="AG73" s="211">
        <f t="shared" si="107"/>
        <v>0</v>
      </c>
      <c r="AH73" s="211">
        <f t="shared" si="107"/>
        <v>0</v>
      </c>
      <c r="AI73" s="211">
        <f t="shared" si="107"/>
        <v>0</v>
      </c>
      <c r="AJ73" s="211">
        <f t="shared" si="107"/>
        <v>0</v>
      </c>
      <c r="AK73" s="211">
        <f t="shared" si="107"/>
        <v>0</v>
      </c>
      <c r="AL73" s="211">
        <f t="shared" si="107"/>
        <v>0</v>
      </c>
      <c r="AM73" s="211">
        <f t="shared" si="107"/>
        <v>-1</v>
      </c>
      <c r="AN73" s="211">
        <f t="shared" si="107"/>
        <v>0</v>
      </c>
      <c r="AO73" s="211">
        <f t="shared" si="107"/>
        <v>0</v>
      </c>
      <c r="AP73" s="211">
        <f t="shared" si="107"/>
        <v>0</v>
      </c>
      <c r="AQ73" s="211">
        <f t="shared" si="107"/>
        <v>0</v>
      </c>
      <c r="AR73" s="211">
        <f t="shared" si="107"/>
        <v>0</v>
      </c>
      <c r="AS73" s="211">
        <f t="shared" si="107"/>
        <v>0</v>
      </c>
      <c r="AT73" s="211">
        <f t="shared" si="107"/>
        <v>0</v>
      </c>
      <c r="AU73" s="211">
        <f t="shared" si="107"/>
        <v>0</v>
      </c>
      <c r="AV73" s="211">
        <f t="shared" si="107"/>
        <v>0</v>
      </c>
      <c r="AW73" s="211">
        <f t="shared" si="107"/>
        <v>0</v>
      </c>
      <c r="AX73" s="211">
        <f t="shared" si="107"/>
        <v>0</v>
      </c>
      <c r="AY73" s="211">
        <f t="shared" si="107"/>
        <v>0</v>
      </c>
      <c r="AZ73" s="211">
        <f t="shared" si="107"/>
        <v>0</v>
      </c>
      <c r="BA73" s="211">
        <f t="shared" si="107"/>
        <v>0</v>
      </c>
      <c r="BB73" s="211">
        <f t="shared" si="107"/>
        <v>0</v>
      </c>
      <c r="BC73" s="211">
        <f t="shared" si="107"/>
        <v>0</v>
      </c>
      <c r="BD73" s="211">
        <f t="shared" si="107"/>
        <v>0</v>
      </c>
      <c r="BE73" s="211">
        <f t="shared" si="107"/>
        <v>0</v>
      </c>
      <c r="BF73" s="211">
        <f t="shared" si="107"/>
        <v>0</v>
      </c>
      <c r="BG73" s="211">
        <f t="shared" si="107"/>
        <v>0</v>
      </c>
      <c r="BH73" s="211">
        <f t="shared" si="107"/>
        <v>0</v>
      </c>
      <c r="BI73" s="211">
        <f t="shared" si="107"/>
        <v>0</v>
      </c>
      <c r="BJ73" s="211">
        <f t="shared" si="107"/>
        <v>0</v>
      </c>
      <c r="BK73" s="211">
        <f t="shared" si="107"/>
        <v>0</v>
      </c>
      <c r="BL73" s="211">
        <f t="shared" si="107"/>
        <v>0</v>
      </c>
      <c r="BM73" s="211">
        <f t="shared" si="107"/>
        <v>0</v>
      </c>
      <c r="BN73" s="211">
        <f t="shared" si="107"/>
        <v>0</v>
      </c>
      <c r="BO73" s="211">
        <f t="shared" si="107"/>
        <v>0</v>
      </c>
      <c r="BP73" s="211">
        <f t="shared" ref="BP73:DS73" si="108">SUM(BP74:BP76)</f>
        <v>0</v>
      </c>
      <c r="BQ73" s="211">
        <f t="shared" si="108"/>
        <v>0</v>
      </c>
      <c r="BR73" s="211">
        <f t="shared" si="108"/>
        <v>0</v>
      </c>
      <c r="BS73" s="211">
        <f t="shared" si="108"/>
        <v>0</v>
      </c>
      <c r="BT73" s="211">
        <f t="shared" si="108"/>
        <v>0</v>
      </c>
      <c r="BU73" s="211">
        <f t="shared" si="108"/>
        <v>0</v>
      </c>
      <c r="BV73" s="211">
        <f t="shared" si="108"/>
        <v>0</v>
      </c>
      <c r="BW73" s="211">
        <f t="shared" si="108"/>
        <v>0</v>
      </c>
      <c r="BX73" s="211">
        <f t="shared" si="108"/>
        <v>0</v>
      </c>
      <c r="BY73" s="211">
        <f t="shared" si="108"/>
        <v>0</v>
      </c>
      <c r="BZ73" s="211">
        <f t="shared" si="108"/>
        <v>0</v>
      </c>
      <c r="CA73" s="211">
        <f t="shared" si="108"/>
        <v>0</v>
      </c>
      <c r="CB73" s="211">
        <f t="shared" si="108"/>
        <v>0</v>
      </c>
      <c r="CC73" s="211">
        <f t="shared" si="108"/>
        <v>0</v>
      </c>
      <c r="CD73" s="211">
        <f t="shared" si="108"/>
        <v>0</v>
      </c>
      <c r="CE73" s="211">
        <f t="shared" si="108"/>
        <v>0</v>
      </c>
      <c r="CF73" s="211">
        <f t="shared" si="108"/>
        <v>0</v>
      </c>
      <c r="CG73" s="211">
        <f t="shared" si="108"/>
        <v>0</v>
      </c>
      <c r="CH73" s="211">
        <f t="shared" si="108"/>
        <v>0</v>
      </c>
      <c r="CI73" s="211">
        <f t="shared" si="108"/>
        <v>0</v>
      </c>
      <c r="CJ73" s="211">
        <f t="shared" si="108"/>
        <v>0</v>
      </c>
      <c r="CK73" s="211">
        <f t="shared" si="108"/>
        <v>0</v>
      </c>
      <c r="CL73" s="211">
        <f t="shared" si="108"/>
        <v>0</v>
      </c>
      <c r="CM73" s="211">
        <f t="shared" si="108"/>
        <v>0</v>
      </c>
      <c r="CN73" s="211">
        <f t="shared" si="108"/>
        <v>0</v>
      </c>
      <c r="CO73" s="211">
        <f t="shared" si="108"/>
        <v>0</v>
      </c>
      <c r="CP73" s="211">
        <f t="shared" si="108"/>
        <v>0</v>
      </c>
      <c r="CQ73" s="211">
        <f t="shared" si="108"/>
        <v>0</v>
      </c>
      <c r="CR73" s="211">
        <f t="shared" si="108"/>
        <v>0</v>
      </c>
      <c r="CS73" s="211">
        <f t="shared" si="108"/>
        <v>0</v>
      </c>
      <c r="CT73" s="211">
        <f t="shared" si="108"/>
        <v>0</v>
      </c>
      <c r="CU73" s="211">
        <f t="shared" si="108"/>
        <v>0</v>
      </c>
      <c r="CV73" s="211">
        <f t="shared" si="108"/>
        <v>0</v>
      </c>
      <c r="CW73" s="211">
        <f t="shared" si="108"/>
        <v>0</v>
      </c>
      <c r="CX73" s="211">
        <f t="shared" si="108"/>
        <v>0</v>
      </c>
      <c r="CY73" s="211">
        <f t="shared" si="108"/>
        <v>0</v>
      </c>
      <c r="CZ73" s="211">
        <f t="shared" si="108"/>
        <v>0</v>
      </c>
      <c r="DA73" s="211">
        <f t="shared" si="108"/>
        <v>0</v>
      </c>
      <c r="DB73" s="211">
        <f t="shared" si="108"/>
        <v>0</v>
      </c>
      <c r="DC73" s="211">
        <f t="shared" si="108"/>
        <v>0</v>
      </c>
      <c r="DD73" s="211">
        <f t="shared" si="108"/>
        <v>0</v>
      </c>
      <c r="DE73" s="211">
        <f t="shared" si="108"/>
        <v>0</v>
      </c>
      <c r="DF73" s="211">
        <f t="shared" si="108"/>
        <v>0</v>
      </c>
      <c r="DG73" s="211">
        <f t="shared" si="108"/>
        <v>0</v>
      </c>
      <c r="DH73" s="211">
        <f t="shared" si="108"/>
        <v>0</v>
      </c>
      <c r="DI73" s="211">
        <f t="shared" si="108"/>
        <v>0</v>
      </c>
      <c r="DJ73" s="211">
        <f t="shared" si="108"/>
        <v>0</v>
      </c>
      <c r="DK73" s="211">
        <f t="shared" si="108"/>
        <v>0</v>
      </c>
      <c r="DL73" s="211">
        <f t="shared" si="108"/>
        <v>0</v>
      </c>
      <c r="DM73" s="211">
        <f t="shared" si="108"/>
        <v>0</v>
      </c>
      <c r="DN73" s="211">
        <f t="shared" si="108"/>
        <v>0</v>
      </c>
      <c r="DO73" s="211">
        <f t="shared" si="108"/>
        <v>0</v>
      </c>
      <c r="DP73" s="211">
        <f t="shared" si="108"/>
        <v>0</v>
      </c>
      <c r="DQ73" s="211">
        <f t="shared" si="108"/>
        <v>0</v>
      </c>
      <c r="DR73" s="211">
        <f t="shared" si="108"/>
        <v>0</v>
      </c>
      <c r="DS73" s="211">
        <f t="shared" si="108"/>
        <v>0</v>
      </c>
    </row>
    <row r="74" spans="1:123" s="188" customFormat="1" ht="15.75" customHeight="1" x14ac:dyDescent="0.25">
      <c r="A74" s="212"/>
      <c r="B74" s="621" t="s">
        <v>362</v>
      </c>
      <c r="C74" s="618"/>
      <c r="D74" s="138">
        <f>-Кредит!$D10-Кредит!$J10</f>
        <v>0</v>
      </c>
      <c r="E74" s="138">
        <f>-Кредит!$D11-Кредит!$J11</f>
        <v>0</v>
      </c>
      <c r="F74" s="138">
        <f>-Кредит!$D12-Кредит!$J12</f>
        <v>0</v>
      </c>
      <c r="G74" s="138">
        <f>-Кредит!$D13-Кредит!$J13</f>
        <v>0</v>
      </c>
      <c r="H74" s="138">
        <f>-Кредит!$D14-Кредит!$J14</f>
        <v>0</v>
      </c>
      <c r="I74" s="138">
        <f>-Кредит!$D15-Кредит!$J15</f>
        <v>0</v>
      </c>
      <c r="J74" s="138">
        <f>-Кредит!$D16-Кредит!$J16</f>
        <v>0</v>
      </c>
      <c r="K74" s="138">
        <f>-Кредит!$D17-Кредит!$J17</f>
        <v>0</v>
      </c>
      <c r="L74" s="138">
        <f>-Кредит!$D18-Кредит!$J18</f>
        <v>0</v>
      </c>
      <c r="M74" s="138">
        <f>-Кредит!$D19-Кредит!$J19</f>
        <v>0</v>
      </c>
      <c r="N74" s="138">
        <f>-Кредит!$D20-Кредит!$J20</f>
        <v>0</v>
      </c>
      <c r="O74" s="138">
        <f>-Кредит!$D21-Кредит!$J21</f>
        <v>0</v>
      </c>
      <c r="P74" s="138">
        <f>-Кредит!$D22-Кредит!$J22</f>
        <v>0</v>
      </c>
      <c r="Q74" s="138">
        <f>-Кредит!$D23-Кредит!$J23</f>
        <v>0</v>
      </c>
      <c r="R74" s="138">
        <f>-Кредит!$D24-Кредит!$J24</f>
        <v>0</v>
      </c>
      <c r="S74" s="138">
        <f>-Кредит!$D25-Кредит!$J25</f>
        <v>0</v>
      </c>
      <c r="T74" s="138">
        <f>-Кредит!$D26-Кредит!$J26</f>
        <v>0</v>
      </c>
      <c r="U74" s="138">
        <f>-Кредит!$D27-Кредит!$J27</f>
        <v>0</v>
      </c>
      <c r="V74" s="138">
        <f>-Кредит!$D28-Кредит!$J28</f>
        <v>0</v>
      </c>
      <c r="W74" s="138">
        <f>-Кредит!$D29-Кредит!$J29</f>
        <v>0</v>
      </c>
      <c r="X74" s="138">
        <f>-Кредит!$D30-Кредит!$J30</f>
        <v>0</v>
      </c>
      <c r="Y74" s="138">
        <f>-Кредит!$D31-Кредит!$J31</f>
        <v>0</v>
      </c>
      <c r="Z74" s="138">
        <f>-Кредит!$D32-Кредит!$J32</f>
        <v>0</v>
      </c>
      <c r="AA74" s="138">
        <f>-Кредит!$D33-Кредит!$J33</f>
        <v>0</v>
      </c>
      <c r="AB74" s="138">
        <f>-Кредит!$D34-Кредит!$J34</f>
        <v>0</v>
      </c>
      <c r="AC74" s="138">
        <f>-Кредит!$D35-Кредит!$J35</f>
        <v>0</v>
      </c>
      <c r="AD74" s="138">
        <f>-Кредит!$D36-Кредит!$J36</f>
        <v>0</v>
      </c>
      <c r="AE74" s="138">
        <f>-Кредит!$D37-Кредит!$J37</f>
        <v>0</v>
      </c>
      <c r="AF74" s="138">
        <f>-Кредит!$D38-Кредит!$J38</f>
        <v>0</v>
      </c>
      <c r="AG74" s="138">
        <f>-Кредит!$D39-Кредит!$J39</f>
        <v>0</v>
      </c>
      <c r="AH74" s="138">
        <f>-Кредит!$D40-Кредит!$J40</f>
        <v>0</v>
      </c>
      <c r="AI74" s="138">
        <f>-Кредит!$D41-Кредит!$J41</f>
        <v>0</v>
      </c>
      <c r="AJ74" s="138">
        <f>-Кредит!$D42-Кредит!$J42</f>
        <v>0</v>
      </c>
      <c r="AK74" s="138">
        <f>-Кредит!$D43-Кредит!$J43</f>
        <v>0</v>
      </c>
      <c r="AL74" s="138">
        <f>-Кредит!$D44-Кредит!$J44</f>
        <v>0</v>
      </c>
      <c r="AM74" s="138">
        <f>-Кредит!$D45-Кредит!$J45</f>
        <v>-1</v>
      </c>
      <c r="AN74" s="138">
        <f>-Кредит!$D46</f>
        <v>0</v>
      </c>
      <c r="AO74" s="138">
        <f>-Кредит!$D47</f>
        <v>0</v>
      </c>
      <c r="AP74" s="138">
        <f>-Кредит!$D48</f>
        <v>0</v>
      </c>
      <c r="AQ74" s="138">
        <f>-Кредит!$D49</f>
        <v>0</v>
      </c>
      <c r="AR74" s="138">
        <f>-Кредит!$D50</f>
        <v>0</v>
      </c>
      <c r="AS74" s="138">
        <f>-Кредит!$D51</f>
        <v>0</v>
      </c>
      <c r="AT74" s="138">
        <f>-Кредит!$D52</f>
        <v>0</v>
      </c>
      <c r="AU74" s="138">
        <f>-Кредит!$D53</f>
        <v>0</v>
      </c>
      <c r="AV74" s="138">
        <f>-Кредит!$D54</f>
        <v>0</v>
      </c>
      <c r="AW74" s="138">
        <f>-Кредит!$D55</f>
        <v>0</v>
      </c>
      <c r="AX74" s="138">
        <f>-Кредит!$D56</f>
        <v>0</v>
      </c>
      <c r="AY74" s="138">
        <f>-Кредит!$D57</f>
        <v>0</v>
      </c>
      <c r="AZ74" s="138">
        <f>-Кредит!$D58</f>
        <v>0</v>
      </c>
      <c r="BA74" s="138">
        <f>-Кредит!$D59</f>
        <v>0</v>
      </c>
      <c r="BB74" s="138">
        <f>-Кредит!$D60</f>
        <v>0</v>
      </c>
      <c r="BC74" s="138">
        <f>-Кредит!$D61</f>
        <v>0</v>
      </c>
      <c r="BD74" s="138">
        <f>-Кредит!$D62</f>
        <v>0</v>
      </c>
      <c r="BE74" s="138">
        <f>-Кредит!$D63</f>
        <v>0</v>
      </c>
      <c r="BF74" s="138">
        <f>-Кредит!$D64</f>
        <v>0</v>
      </c>
      <c r="BG74" s="138">
        <f>-Кредит!$D65</f>
        <v>0</v>
      </c>
      <c r="BH74" s="138">
        <f>-Кредит!$D66</f>
        <v>0</v>
      </c>
      <c r="BI74" s="138">
        <f>-Кредит!$D67</f>
        <v>0</v>
      </c>
      <c r="BJ74" s="138">
        <f>-Кредит!$D68</f>
        <v>0</v>
      </c>
      <c r="BK74" s="138">
        <f>-Кредит!$D69</f>
        <v>0</v>
      </c>
      <c r="BL74" s="138">
        <f>-Кредит!$D70</f>
        <v>0</v>
      </c>
      <c r="BM74" s="138">
        <f>-Кредит!$D71</f>
        <v>0</v>
      </c>
      <c r="BN74" s="138">
        <f>-Кредит!$D72</f>
        <v>0</v>
      </c>
      <c r="BO74" s="138">
        <f>-Кредит!$D73</f>
        <v>0</v>
      </c>
      <c r="BP74" s="138">
        <f>-Кредит!$D74</f>
        <v>0</v>
      </c>
      <c r="BQ74" s="138">
        <f>-Кредит!$D75</f>
        <v>0</v>
      </c>
      <c r="BR74" s="138">
        <f>-Кредит!$D76</f>
        <v>0</v>
      </c>
      <c r="BS74" s="138">
        <f>-Кредит!$D77</f>
        <v>0</v>
      </c>
      <c r="BT74" s="138">
        <f>-Кредит!$D78</f>
        <v>0</v>
      </c>
      <c r="BU74" s="138">
        <f>-Кредит!$D79</f>
        <v>0</v>
      </c>
      <c r="BV74" s="138">
        <f>-Кредит!$D80</f>
        <v>0</v>
      </c>
      <c r="BW74" s="138">
        <f>-Кредит!$D81</f>
        <v>0</v>
      </c>
      <c r="BX74" s="138">
        <f>-Кредит!$D82</f>
        <v>0</v>
      </c>
      <c r="BY74" s="138">
        <f>-Кредит!$D83</f>
        <v>0</v>
      </c>
      <c r="BZ74" s="138">
        <f>-Кредит!$D84</f>
        <v>0</v>
      </c>
      <c r="CA74" s="138">
        <f>-Кредит!$D85</f>
        <v>0</v>
      </c>
      <c r="CB74" s="138">
        <f>-Кредит!$D86</f>
        <v>0</v>
      </c>
      <c r="CC74" s="138">
        <f>-Кредит!$D87</f>
        <v>0</v>
      </c>
      <c r="CD74" s="138">
        <f>-Кредит!$D88</f>
        <v>0</v>
      </c>
      <c r="CE74" s="138">
        <f>-Кредит!$D89</f>
        <v>0</v>
      </c>
      <c r="CF74" s="138">
        <f>-Кредит!$D90</f>
        <v>0</v>
      </c>
      <c r="CG74" s="138">
        <f>-Кредит!$D91</f>
        <v>0</v>
      </c>
      <c r="CH74" s="138">
        <f>-Кредит!$D92</f>
        <v>0</v>
      </c>
      <c r="CI74" s="138">
        <f>-Кредит!$D93</f>
        <v>0</v>
      </c>
      <c r="CJ74" s="138">
        <f>-Кредит!$D94</f>
        <v>0</v>
      </c>
      <c r="CK74" s="138">
        <f>-Кредит!$D95</f>
        <v>0</v>
      </c>
      <c r="CL74" s="138">
        <f>-Кредит!$D96</f>
        <v>0</v>
      </c>
      <c r="CM74" s="138">
        <f>-Кредит!$D97</f>
        <v>0</v>
      </c>
      <c r="CN74" s="138">
        <f>-Кредит!$D98</f>
        <v>0</v>
      </c>
      <c r="CO74" s="138">
        <f>-Кредит!$D99</f>
        <v>0</v>
      </c>
      <c r="CP74" s="138">
        <f>-Кредит!$D100</f>
        <v>0</v>
      </c>
      <c r="CQ74" s="138">
        <f>-Кредит!$D101</f>
        <v>0</v>
      </c>
      <c r="CR74" s="138">
        <f>-Кредит!$D102</f>
        <v>0</v>
      </c>
      <c r="CS74" s="138">
        <f>-Кредит!$D103</f>
        <v>0</v>
      </c>
      <c r="CT74" s="138">
        <f>-Кредит!$D104</f>
        <v>0</v>
      </c>
      <c r="CU74" s="138">
        <f>-Кредит!$D105</f>
        <v>0</v>
      </c>
      <c r="CV74" s="138">
        <f>-Кредит!$D106</f>
        <v>0</v>
      </c>
      <c r="CW74" s="138">
        <f>-Кредит!$D107</f>
        <v>0</v>
      </c>
      <c r="CX74" s="138">
        <f>-Кредит!$D108</f>
        <v>0</v>
      </c>
      <c r="CY74" s="138">
        <f>-Кредит!$D109</f>
        <v>0</v>
      </c>
      <c r="CZ74" s="138">
        <f>-Кредит!$D110</f>
        <v>0</v>
      </c>
      <c r="DA74" s="138">
        <f>-Кредит!$D111</f>
        <v>0</v>
      </c>
      <c r="DB74" s="138">
        <f>-Кредит!$D112</f>
        <v>0</v>
      </c>
      <c r="DC74" s="138">
        <f>-Кредит!$D113</f>
        <v>0</v>
      </c>
      <c r="DD74" s="138">
        <f>-Кредит!$D114</f>
        <v>0</v>
      </c>
      <c r="DE74" s="138">
        <f>-Кредит!$D115</f>
        <v>0</v>
      </c>
      <c r="DF74" s="138">
        <f>-Кредит!$D116</f>
        <v>0</v>
      </c>
      <c r="DG74" s="138">
        <f>-Кредит!$D117</f>
        <v>0</v>
      </c>
      <c r="DH74" s="138">
        <f>-Кредит!$D118</f>
        <v>0</v>
      </c>
      <c r="DI74" s="138">
        <f>-Кредит!$D119</f>
        <v>0</v>
      </c>
      <c r="DJ74" s="138">
        <f>-Кредит!$D120</f>
        <v>0</v>
      </c>
      <c r="DK74" s="138">
        <f>-Кредит!$D121</f>
        <v>0</v>
      </c>
      <c r="DL74" s="138">
        <f>-Кредит!$D122</f>
        <v>0</v>
      </c>
      <c r="DM74" s="138">
        <f>-Кредит!$D123</f>
        <v>0</v>
      </c>
      <c r="DN74" s="138">
        <f>-Кредит!$D124</f>
        <v>0</v>
      </c>
      <c r="DO74" s="138">
        <f>-Кредит!$D125</f>
        <v>0</v>
      </c>
      <c r="DP74" s="138">
        <f>-Кредит!$D126</f>
        <v>0</v>
      </c>
      <c r="DQ74" s="138">
        <f>-Кредит!$D127</f>
        <v>0</v>
      </c>
      <c r="DR74" s="138">
        <f>-Кредит!$D128</f>
        <v>0</v>
      </c>
      <c r="DS74" s="138">
        <f>-Кредит!$D129</f>
        <v>0</v>
      </c>
    </row>
    <row r="75" spans="1:123" s="188" customFormat="1" ht="15.75" customHeight="1" x14ac:dyDescent="0.25">
      <c r="A75" s="212"/>
      <c r="B75" s="621" t="s">
        <v>363</v>
      </c>
      <c r="C75" s="618"/>
      <c r="D75" s="149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</row>
    <row r="76" spans="1:123" s="188" customFormat="1" ht="15.75" customHeight="1" x14ac:dyDescent="0.25">
      <c r="A76" s="212"/>
      <c r="B76" s="621" t="s">
        <v>364</v>
      </c>
      <c r="C76" s="618"/>
      <c r="D76" s="149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</row>
    <row r="77" spans="1:123" s="188" customFormat="1" ht="30" customHeight="1" thickBot="1" x14ac:dyDescent="0.3">
      <c r="A77" s="212"/>
      <c r="B77" s="213" t="s">
        <v>365</v>
      </c>
      <c r="C77" s="214">
        <f>IFERROR(IF(DS71&lt;0,"проект не окупается за анализируемый период",MATCH(1,D72:DS72,0)),"-")</f>
        <v>37</v>
      </c>
      <c r="D77" s="215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</row>
    <row r="78" spans="1:123" ht="24" customHeight="1" x14ac:dyDescent="0.25">
      <c r="B78" s="91" t="s">
        <v>228</v>
      </c>
      <c r="C78" s="91"/>
      <c r="D78" s="217"/>
      <c r="E78" s="218"/>
      <c r="F78" s="218"/>
      <c r="G78" s="218"/>
      <c r="H78" s="218"/>
      <c r="I78" s="218"/>
      <c r="J78" s="219"/>
      <c r="K78" s="219"/>
      <c r="L78" s="220"/>
      <c r="M78" s="220"/>
      <c r="N78" s="220"/>
      <c r="O78" s="220"/>
      <c r="P78" s="220"/>
      <c r="Q78" s="221"/>
    </row>
    <row r="79" spans="1:123" ht="75.75" customHeight="1" x14ac:dyDescent="0.25">
      <c r="B79" s="477"/>
      <c r="C79" s="478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9"/>
    </row>
  </sheetData>
  <mergeCells count="45">
    <mergeCell ref="B79:Q79"/>
    <mergeCell ref="B70:C70"/>
    <mergeCell ref="B71:C71"/>
    <mergeCell ref="B73:C73"/>
    <mergeCell ref="B74:C74"/>
    <mergeCell ref="B75:C75"/>
    <mergeCell ref="B76:C7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3:C43"/>
    <mergeCell ref="B44:C44"/>
    <mergeCell ref="B45:C45"/>
    <mergeCell ref="B46:C46"/>
    <mergeCell ref="B47:C47"/>
    <mergeCell ref="B48:C48"/>
    <mergeCell ref="B53:C53"/>
    <mergeCell ref="B54:C54"/>
    <mergeCell ref="B55:C55"/>
    <mergeCell ref="B49:C49"/>
    <mergeCell ref="B50:C50"/>
    <mergeCell ref="B51:C51"/>
    <mergeCell ref="B52:C52"/>
    <mergeCell ref="BX2:CI2"/>
    <mergeCell ref="CJ2:CU2"/>
    <mergeCell ref="CV2:DG2"/>
    <mergeCell ref="DH2:DS2"/>
    <mergeCell ref="A3:A4"/>
    <mergeCell ref="B3:B4"/>
    <mergeCell ref="D2:O2"/>
    <mergeCell ref="P2:AA2"/>
    <mergeCell ref="AB2:AM2"/>
    <mergeCell ref="AN2:AY2"/>
    <mergeCell ref="AZ2:BK2"/>
    <mergeCell ref="BL2:BW2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Правила заполнения</vt:lpstr>
      <vt:lpstr>Технология</vt:lpstr>
      <vt:lpstr>Рабочий лист</vt:lpstr>
      <vt:lpstr>Конструктор</vt:lpstr>
      <vt:lpstr>Штат</vt:lpstr>
      <vt:lpstr>Эффективность проекта</vt:lpstr>
      <vt:lpstr>Кредит</vt:lpstr>
      <vt:lpstr>БизнесПлан</vt:lpstr>
      <vt:lpstr>Финанасовая модель</vt:lpstr>
      <vt:lpstr>Сбыт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Кобылкина Светлана Ивановна</cp:lastModifiedBy>
  <cp:lastPrinted>2021-03-30T15:27:43Z</cp:lastPrinted>
  <dcterms:created xsi:type="dcterms:W3CDTF">2017-07-14T18:26:36Z</dcterms:created>
  <dcterms:modified xsi:type="dcterms:W3CDTF">2021-04-02T09:51:41Z</dcterms:modified>
</cp:coreProperties>
</file>